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aramètres" state="visible" r:id="rId5"/>
    <sheet sheetId="3" name="Données" state="visible" r:id="rId6"/>
    <sheet sheetId="4" name="Reporting" state="visible" r:id="rId7"/>
    <sheet sheetId="5" name="Reporting (corrigé)" state="visible" r:id="rId8"/>
  </sheets>
  <calcPr calcId="171027" fullCalcOnLoad="1"/>
</workbook>
</file>

<file path=xl/sharedStrings.xml><?xml version="1.0" encoding="utf-8"?>
<sst xmlns="http://schemas.openxmlformats.org/spreadsheetml/2006/main" count="119" uniqueCount="52">
  <si>
    <t>Épisode 50 — Projet final : un reporting financier mensuel automatisé</t>
  </si>
  <si>
    <t>Série « Excel de zéro à héros pour la comptabilité et la finance » — ExpertiseComptable.ma</t>
  </si>
  <si>
    <t>Onglet « Données » : la table consolidée des balances (épisode 47), avec un numéro de mois. Onglet « Paramètres » : choisissez le mois du reporting dans la liste (cellule B1) et le seuil d’alerte de trésorerie.</t>
  </si>
  <si>
    <t>Onglet « Reporting » : complétez les indicateurs avec SOMME.SI.ENS (flux du mois, cumuls jusqu’au mois retenu) puis les contrôles. Les noms définis (NumMois, CompteCol, DebitCol, CreditCol, MoisSel, Seuil) rendent les formules lisibles.</t>
  </si>
  <si>
    <t>Changez le mois en B1 : tous les indicateurs, les variations et les contrôles se recalculent. Remplacez ensuite les données par l’import Power Query de votre propre dossier de balances.</t>
  </si>
  <si>
    <t>Pour aller plus loin : une macro VBA (automatiser l’actualisation et l’export en PDF) ou Power BI pour des tableaux de bord interactifs partagés.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</si>
  <si>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</si>
  <si>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</si>
  <si>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Mois du reporting</t>
  </si>
  <si>
    <t>Mars</t>
  </si>
  <si>
    <t>N° du mois</t>
  </si>
  <si>
    <t>Seuil d’alerte de trésorerie</t>
  </si>
  <si>
    <t>Liste des mois</t>
  </si>
  <si>
    <t/>
  </si>
  <si>
    <t>Janvier</t>
  </si>
  <si>
    <t>Février</t>
  </si>
  <si>
    <t>Mois</t>
  </si>
  <si>
    <t>N°</t>
  </si>
  <si>
    <t>Compte</t>
  </si>
  <si>
    <t>Intitulé</t>
  </si>
  <si>
    <t>Débit</t>
  </si>
  <si>
    <t>Crédit</t>
  </si>
  <si>
    <t>3421</t>
  </si>
  <si>
    <t>Clients</t>
  </si>
  <si>
    <t>4411</t>
  </si>
  <si>
    <t>Fournisseurs</t>
  </si>
  <si>
    <t>5141</t>
  </si>
  <si>
    <t>Banques</t>
  </si>
  <si>
    <t>6111</t>
  </si>
  <si>
    <t>Achats de marchandises</t>
  </si>
  <si>
    <t>6171</t>
  </si>
  <si>
    <t>Rémunérations du personnel</t>
  </si>
  <si>
    <t>7111</t>
  </si>
  <si>
    <t>Ventes de marchandises</t>
  </si>
  <si>
    <t>Indicateur</t>
  </si>
  <si>
    <t>Mois retenu</t>
  </si>
  <si>
    <t>Mois précédent</t>
  </si>
  <si>
    <t>Variation</t>
  </si>
  <si>
    <t>Ventes du mois</t>
  </si>
  <si>
    <t>Achats de marchandises du mois</t>
  </si>
  <si>
    <t>Charges de personnel du mois</t>
  </si>
  <si>
    <t>Résultat du mois</t>
  </si>
  <si>
    <t>Résultat cumulé</t>
  </si>
  <si>
    <t>Trésorerie de fin de mois</t>
  </si>
  <si>
    <t>Créances clients</t>
  </si>
  <si>
    <t>Dettes fournisseurs</t>
  </si>
  <si>
    <t>Alerte de trésorerie</t>
  </si>
  <si>
    <t>Contrôles du mois</t>
  </si>
  <si>
    <t>Résultat</t>
  </si>
  <si>
    <t>Balance équilibrée (débit = crédit)</t>
  </si>
  <si>
    <t>Six comptes importés</t>
  </si>
  <si>
    <t>Reporting fiable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</si>
</sst>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(#,##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9ECEF"/>
      </patternFill>
    </fill>
    <fill>
      <patternFill patternType="solid">
        <fgColor rgb="FFDDEBF7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3" fontId="0" fillId="2" borderId="1" xfId="0" applyNumberFormat="1" applyFill="1" applyBorder="1"/>
    <xf numFmtId="49" fontId="3" fillId="3" borderId="1" xfId="0" applyNumberFormat="1" applyFont="1" applyFill="1" applyBorder="1" applyAlignment="1">
      <alignment horizontal="center"/>
    </xf>
    <xf numFmtId="3" fontId="0" fillId="0" borderId="1" xfId="0" applyNumberFormat="1" applyBorder="1"/>
    <xf numFmtId="164" fontId="0" fillId="2" borderId="1" xfId="0" applyNumberFormat="1" applyFill="1" applyBorder="1"/>
    <xf numFmtId="0" fontId="0" fillId="2" borderId="1" xfId="0" applyFill="1" applyBorder="1"/>
    <xf numFmtId="164" fontId="0" fillId="0" borderId="1" xfId="0" applyNumberFormat="1" applyBorder="1"/>
    <xf numFmtId="164" fontId="3" fillId="4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1.428571428571427" customWidth="1"/>
    <col min="2" max="2" width="15.714285714285714" customWidth="1"/>
  </cols>
  <sheetData>
    <row r="1" spans="1:2" x14ac:dyDescent="0.25">
      <c r="A1" s="6" t="s">
        <v>8</v>
      </c>
      <c r="B1" s="7" t="s">
        <v>9</v>
      </c>
    </row>
    <row r="2" spans="1:2" x14ac:dyDescent="0.25">
      <c r="A2" s="6" t="s">
        <v>10</v>
      </c>
      <c r="B2" s="8">
        <f>MATCH(B1,A5:A7,0)</f>
        <v>3</v>
      </c>
    </row>
    <row r="3" spans="1:2" x14ac:dyDescent="0.25">
      <c r="A3" s="6" t="s">
        <v>11</v>
      </c>
      <c r="B3" s="9">
        <v>0</v>
      </c>
    </row>
    <row r="4" spans="1:2" x14ac:dyDescent="0.25">
      <c r="A4" s="10" t="s">
        <v>12</v>
      </c>
      <c r="B4" s="10" t="s">
        <v>13</v>
      </c>
    </row>
    <row r="5" spans="1:2" x14ac:dyDescent="0.25">
      <c r="A5" s="8" t="s">
        <v>14</v>
      </c>
    </row>
    <row r="6" spans="1:2" x14ac:dyDescent="0.25">
      <c r="A6" s="8" t="s">
        <v>15</v>
      </c>
    </row>
    <row r="7" spans="1:2" x14ac:dyDescent="0.25">
      <c r="A7" s="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7.142857142857143" customWidth="1"/>
    <col min="3" max="3" width="11.428571428571429" customWidth="1"/>
    <col min="4" max="4" width="32.857142857142854" customWidth="1"/>
    <col min="5" max="6" width="14.285714285714286" customWidth="1"/>
  </cols>
  <sheetData>
    <row r="1" spans="1:6" x14ac:dyDescent="0.25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</row>
    <row r="2" spans="1:6" x14ac:dyDescent="0.25">
      <c r="A2" s="8" t="s">
        <v>14</v>
      </c>
      <c r="B2" s="8">
        <v>1</v>
      </c>
      <c r="C2" s="8" t="s">
        <v>22</v>
      </c>
      <c r="D2" s="8" t="s">
        <v>23</v>
      </c>
      <c r="E2" s="11">
        <v>60000</v>
      </c>
      <c r="F2" s="11">
        <v>48000</v>
      </c>
    </row>
    <row r="3" spans="1:6" x14ac:dyDescent="0.25">
      <c r="A3" s="8" t="s">
        <v>14</v>
      </c>
      <c r="B3" s="8">
        <v>1</v>
      </c>
      <c r="C3" s="8" t="s">
        <v>24</v>
      </c>
      <c r="D3" s="8" t="s">
        <v>25</v>
      </c>
      <c r="E3" s="11">
        <v>40000</v>
      </c>
      <c r="F3" s="11">
        <v>45000</v>
      </c>
    </row>
    <row r="4" spans="1:6" x14ac:dyDescent="0.25">
      <c r="A4" s="8" t="s">
        <v>14</v>
      </c>
      <c r="B4" s="8">
        <v>1</v>
      </c>
      <c r="C4" s="8" t="s">
        <v>26</v>
      </c>
      <c r="D4" s="8" t="s">
        <v>27</v>
      </c>
      <c r="E4" s="11">
        <v>48000</v>
      </c>
      <c r="F4" s="11">
        <v>60000</v>
      </c>
    </row>
    <row r="5" spans="1:6" x14ac:dyDescent="0.25">
      <c r="A5" s="8" t="s">
        <v>14</v>
      </c>
      <c r="B5" s="8">
        <v>1</v>
      </c>
      <c r="C5" s="8" t="s">
        <v>28</v>
      </c>
      <c r="D5" s="8" t="s">
        <v>29</v>
      </c>
      <c r="E5" s="11">
        <v>45000</v>
      </c>
      <c r="F5" s="11">
        <v>0</v>
      </c>
    </row>
    <row r="6" spans="1:6" x14ac:dyDescent="0.25">
      <c r="A6" s="8" t="s">
        <v>14</v>
      </c>
      <c r="B6" s="8">
        <v>1</v>
      </c>
      <c r="C6" s="8" t="s">
        <v>30</v>
      </c>
      <c r="D6" s="8" t="s">
        <v>31</v>
      </c>
      <c r="E6" s="11">
        <v>20000</v>
      </c>
      <c r="F6" s="11">
        <v>0</v>
      </c>
    </row>
    <row r="7" spans="1:6" x14ac:dyDescent="0.25">
      <c r="A7" s="8" t="s">
        <v>14</v>
      </c>
      <c r="B7" s="8">
        <v>1</v>
      </c>
      <c r="C7" s="8" t="s">
        <v>32</v>
      </c>
      <c r="D7" s="8" t="s">
        <v>33</v>
      </c>
      <c r="E7" s="11">
        <v>0</v>
      </c>
      <c r="F7" s="11">
        <v>60000</v>
      </c>
    </row>
    <row r="8" spans="1:6" x14ac:dyDescent="0.25">
      <c r="A8" s="8" t="s">
        <v>15</v>
      </c>
      <c r="B8" s="8">
        <v>2</v>
      </c>
      <c r="C8" s="8" t="s">
        <v>22</v>
      </c>
      <c r="D8" s="8" t="s">
        <v>23</v>
      </c>
      <c r="E8" s="11">
        <v>65000</v>
      </c>
      <c r="F8" s="11">
        <v>62000</v>
      </c>
    </row>
    <row r="9" spans="1:6" x14ac:dyDescent="0.25">
      <c r="A9" s="8" t="s">
        <v>15</v>
      </c>
      <c r="B9" s="8">
        <v>2</v>
      </c>
      <c r="C9" s="8" t="s">
        <v>24</v>
      </c>
      <c r="D9" s="8" t="s">
        <v>25</v>
      </c>
      <c r="E9" s="11">
        <v>44000</v>
      </c>
      <c r="F9" s="11">
        <v>50000</v>
      </c>
    </row>
    <row r="10" spans="1:6" x14ac:dyDescent="0.25">
      <c r="A10" s="8" t="s">
        <v>15</v>
      </c>
      <c r="B10" s="8">
        <v>2</v>
      </c>
      <c r="C10" s="8" t="s">
        <v>26</v>
      </c>
      <c r="D10" s="8" t="s">
        <v>27</v>
      </c>
      <c r="E10" s="11">
        <v>62000</v>
      </c>
      <c r="F10" s="11">
        <v>64000</v>
      </c>
    </row>
    <row r="11" spans="1:6" x14ac:dyDescent="0.25">
      <c r="A11" s="8" t="s">
        <v>15</v>
      </c>
      <c r="B11" s="8">
        <v>2</v>
      </c>
      <c r="C11" s="8" t="s">
        <v>28</v>
      </c>
      <c r="D11" s="8" t="s">
        <v>29</v>
      </c>
      <c r="E11" s="11">
        <v>50000</v>
      </c>
      <c r="F11" s="11">
        <v>0</v>
      </c>
    </row>
    <row r="12" spans="1:6" x14ac:dyDescent="0.25">
      <c r="A12" s="8" t="s">
        <v>15</v>
      </c>
      <c r="B12" s="8">
        <v>2</v>
      </c>
      <c r="C12" s="8" t="s">
        <v>30</v>
      </c>
      <c r="D12" s="8" t="s">
        <v>31</v>
      </c>
      <c r="E12" s="11">
        <v>20000</v>
      </c>
      <c r="F12" s="11">
        <v>0</v>
      </c>
    </row>
    <row r="13" spans="1:6" x14ac:dyDescent="0.25">
      <c r="A13" s="8" t="s">
        <v>15</v>
      </c>
      <c r="B13" s="8">
        <v>2</v>
      </c>
      <c r="C13" s="8" t="s">
        <v>32</v>
      </c>
      <c r="D13" s="8" t="s">
        <v>33</v>
      </c>
      <c r="E13" s="11">
        <v>0</v>
      </c>
      <c r="F13" s="11">
        <v>65000</v>
      </c>
    </row>
    <row r="14" spans="1:6" x14ac:dyDescent="0.25">
      <c r="A14" s="8" t="s">
        <v>9</v>
      </c>
      <c r="B14" s="8">
        <v>3</v>
      </c>
      <c r="C14" s="8" t="s">
        <v>22</v>
      </c>
      <c r="D14" s="8" t="s">
        <v>23</v>
      </c>
      <c r="E14" s="11">
        <v>75000</v>
      </c>
      <c r="F14" s="11">
        <v>70000</v>
      </c>
    </row>
    <row r="15" spans="1:6" x14ac:dyDescent="0.25">
      <c r="A15" s="8" t="s">
        <v>9</v>
      </c>
      <c r="B15" s="8">
        <v>3</v>
      </c>
      <c r="C15" s="8" t="s">
        <v>24</v>
      </c>
      <c r="D15" s="8" t="s">
        <v>25</v>
      </c>
      <c r="E15" s="11">
        <v>52000</v>
      </c>
      <c r="F15" s="11">
        <v>55000</v>
      </c>
    </row>
    <row r="16" spans="1:6" x14ac:dyDescent="0.25">
      <c r="A16" s="8" t="s">
        <v>9</v>
      </c>
      <c r="B16" s="8">
        <v>3</v>
      </c>
      <c r="C16" s="8" t="s">
        <v>26</v>
      </c>
      <c r="D16" s="8" t="s">
        <v>27</v>
      </c>
      <c r="E16" s="11">
        <v>70000</v>
      </c>
      <c r="F16" s="11">
        <v>72000</v>
      </c>
    </row>
    <row r="17" spans="1:6" x14ac:dyDescent="0.25">
      <c r="A17" s="8" t="s">
        <v>9</v>
      </c>
      <c r="B17" s="8">
        <v>3</v>
      </c>
      <c r="C17" s="8" t="s">
        <v>28</v>
      </c>
      <c r="D17" s="8" t="s">
        <v>29</v>
      </c>
      <c r="E17" s="11">
        <v>55000</v>
      </c>
      <c r="F17" s="11">
        <v>0</v>
      </c>
    </row>
    <row r="18" spans="1:6" x14ac:dyDescent="0.25">
      <c r="A18" s="8" t="s">
        <v>9</v>
      </c>
      <c r="B18" s="8">
        <v>3</v>
      </c>
      <c r="C18" s="8" t="s">
        <v>30</v>
      </c>
      <c r="D18" s="8" t="s">
        <v>31</v>
      </c>
      <c r="E18" s="11">
        <v>20000</v>
      </c>
      <c r="F18" s="11">
        <v>0</v>
      </c>
    </row>
    <row r="19" spans="1:6" x14ac:dyDescent="0.25">
      <c r="A19" s="8" t="s">
        <v>9</v>
      </c>
      <c r="B19" s="8">
        <v>3</v>
      </c>
      <c r="C19" s="8" t="s">
        <v>32</v>
      </c>
      <c r="D19" s="8" t="s">
        <v>33</v>
      </c>
      <c r="E19" s="11">
        <v>0</v>
      </c>
      <c r="F19" s="11">
        <v>75000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.57142857142857" customWidth="1"/>
    <col min="2" max="3" width="17.142857142857142" customWidth="1"/>
    <col min="4" max="4" width="15.714285714285714" customWidth="1"/>
  </cols>
  <sheetData>
    <row r="1" spans="1:4" x14ac:dyDescent="0.25">
      <c r="A1" s="10" t="s">
        <v>34</v>
      </c>
      <c r="B1" s="10" t="s">
        <v>35</v>
      </c>
      <c r="C1" s="10" t="s">
        <v>36</v>
      </c>
      <c r="D1" s="10" t="s">
        <v>37</v>
      </c>
    </row>
    <row r="2" spans="1:4" x14ac:dyDescent="0.25">
      <c r="A2" s="6" t="s">
        <v>10</v>
      </c>
      <c r="B2" s="8">
        <f>MoisSel</f>
        <v>3</v>
      </c>
      <c r="C2" s="8">
        <f>B2-1</f>
        <v>2</v>
      </c>
    </row>
    <row r="3" spans="1:4" x14ac:dyDescent="0.25">
      <c r="A3" s="8" t="s">
        <v>38</v>
      </c>
      <c r="B3" s="12"/>
      <c r="C3" s="12"/>
      <c r="D3" s="12"/>
    </row>
    <row r="4" spans="1:4" x14ac:dyDescent="0.25">
      <c r="A4" s="8" t="s">
        <v>39</v>
      </c>
      <c r="B4" s="12"/>
      <c r="C4" s="12"/>
      <c r="D4" s="12"/>
    </row>
    <row r="5" spans="1:4" x14ac:dyDescent="0.25">
      <c r="A5" s="8" t="s">
        <v>40</v>
      </c>
      <c r="B5" s="12"/>
      <c r="C5" s="12"/>
      <c r="D5" s="12"/>
    </row>
    <row r="6" spans="1:4" x14ac:dyDescent="0.25">
      <c r="A6" s="6" t="s">
        <v>41</v>
      </c>
      <c r="B6" s="12"/>
      <c r="C6" s="12"/>
      <c r="D6" s="12"/>
    </row>
    <row r="7" spans="1:4" x14ac:dyDescent="0.25">
      <c r="A7" s="6" t="s">
        <v>42</v>
      </c>
      <c r="B7" s="12"/>
      <c r="C7" s="12"/>
      <c r="D7" s="12"/>
    </row>
    <row r="8" spans="1:4" x14ac:dyDescent="0.25">
      <c r="A8" s="6" t="s">
        <v>43</v>
      </c>
      <c r="B8" s="12"/>
      <c r="C8" s="12"/>
      <c r="D8" s="12"/>
    </row>
    <row r="9" spans="1:4" x14ac:dyDescent="0.25">
      <c r="A9" s="8" t="s">
        <v>44</v>
      </c>
      <c r="B9" s="12"/>
      <c r="C9" s="12"/>
      <c r="D9" s="12"/>
    </row>
    <row r="10" spans="1:4" x14ac:dyDescent="0.25">
      <c r="A10" s="8" t="s">
        <v>45</v>
      </c>
      <c r="B10" s="12"/>
      <c r="C10" s="12"/>
      <c r="D10" s="12"/>
    </row>
    <row r="11" spans="1:4" x14ac:dyDescent="0.25">
      <c r="A11" s="6" t="s">
        <v>46</v>
      </c>
      <c r="B11" s="13"/>
      <c r="C11" s="13"/>
    </row>
    <row r="12" spans="1:1" x14ac:dyDescent="0.25"/>
    <row r="13" spans="1:4" x14ac:dyDescent="0.25">
      <c r="A13" s="10" t="s">
        <v>47</v>
      </c>
      <c r="B13" s="10" t="s">
        <v>48</v>
      </c>
      <c r="C13" s="10" t="s">
        <v>13</v>
      </c>
      <c r="D13" s="10" t="s">
        <v>13</v>
      </c>
    </row>
    <row r="14" spans="1:4" x14ac:dyDescent="0.25">
      <c r="A14" s="6" t="s">
        <v>49</v>
      </c>
      <c r="B14" s="13"/>
    </row>
    <row r="15" spans="1:4" x14ac:dyDescent="0.25">
      <c r="A15" s="6" t="s">
        <v>50</v>
      </c>
      <c r="B15" s="13"/>
    </row>
    <row r="16" spans="1:4" x14ac:dyDescent="0.25">
      <c r="A16" s="6" t="s">
        <v>51</v>
      </c>
      <c r="B16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.57142857142857" customWidth="1"/>
    <col min="2" max="3" width="17.142857142857142" customWidth="1"/>
    <col min="4" max="4" width="15.714285714285714" customWidth="1"/>
  </cols>
  <sheetData>
    <row r="1" spans="1:4" x14ac:dyDescent="0.25">
      <c r="A1" s="10" t="s">
        <v>34</v>
      </c>
      <c r="B1" s="10" t="s">
        <v>35</v>
      </c>
      <c r="C1" s="10" t="s">
        <v>36</v>
      </c>
      <c r="D1" s="10" t="s">
        <v>37</v>
      </c>
    </row>
    <row r="2" spans="1:4" x14ac:dyDescent="0.25">
      <c r="A2" s="6" t="s">
        <v>10</v>
      </c>
      <c r="B2" s="8">
        <f>MoisSel</f>
        <v>3</v>
      </c>
      <c r="C2" s="8">
        <f>B2-1</f>
        <v>2</v>
      </c>
    </row>
    <row r="3" spans="1:4" x14ac:dyDescent="0.25">
      <c r="A3" s="8" t="s">
        <v>38</v>
      </c>
      <c r="B3" s="14">
        <f>SUMIFS(CreditCol,NumMois,B$2,CompteCol,"7111")-SUMIFS(DebitCol,NumMois,B$2,CompteCol,"7111")</f>
        <v>75000</v>
      </c>
      <c r="C3" s="14">
        <f>SUMIFS(CreditCol,NumMois,C$2,CompteCol,"7111")-SUMIFS(DebitCol,NumMois,C$2,CompteCol,"7111")</f>
        <v>65000</v>
      </c>
      <c r="D3" s="14">
        <f>B3-C3</f>
        <v>10000</v>
      </c>
    </row>
    <row r="4" spans="1:4" x14ac:dyDescent="0.25">
      <c r="A4" s="8" t="s">
        <v>39</v>
      </c>
      <c r="B4" s="14">
        <f>SUMIFS(DebitCol,NumMois,B$2,CompteCol,"6111")-SUMIFS(CreditCol,NumMois,B$2,CompteCol,"6111")</f>
        <v>55000</v>
      </c>
      <c r="C4" s="14">
        <f>SUMIFS(DebitCol,NumMois,C$2,CompteCol,"6111")-SUMIFS(CreditCol,NumMois,C$2,CompteCol,"6111")</f>
        <v>50000</v>
      </c>
      <c r="D4" s="14">
        <f>B4-C4</f>
        <v>5000</v>
      </c>
    </row>
    <row r="5" spans="1:4" x14ac:dyDescent="0.25">
      <c r="A5" s="8" t="s">
        <v>40</v>
      </c>
      <c r="B5" s="14">
        <f>SUMIFS(DebitCol,NumMois,B$2,CompteCol,"6171")-SUMIFS(CreditCol,NumMois,B$2,CompteCol,"6171")</f>
        <v>20000</v>
      </c>
      <c r="C5" s="14">
        <f>SUMIFS(DebitCol,NumMois,C$2,CompteCol,"6171")-SUMIFS(CreditCol,NumMois,C$2,CompteCol,"6171")</f>
        <v>20000</v>
      </c>
      <c r="D5" s="14">
        <f>B5-C5</f>
        <v>0</v>
      </c>
    </row>
    <row r="6" spans="1:4" x14ac:dyDescent="0.25">
      <c r="A6" s="6" t="s">
        <v>41</v>
      </c>
      <c r="B6" s="15">
        <f>B3-B4-B5</f>
        <v>0</v>
      </c>
      <c r="C6" s="15">
        <f>C3-C4-C5</f>
        <v>-5000</v>
      </c>
      <c r="D6" s="14">
        <f>B6-C6</f>
        <v>5000</v>
      </c>
    </row>
    <row r="7" spans="1:4" x14ac:dyDescent="0.25">
      <c r="A7" s="6" t="s">
        <v>42</v>
      </c>
      <c r="B7" s="15">
        <f>SUMIFS(CreditCol,NumMois,"&lt;="&amp;B$2,CompteCol,"7111")-SUMIFS(DebitCol,NumMois,"&lt;="&amp;B$2,CompteCol,"7111")-(SUMIFS(DebitCol,NumMois,"&lt;="&amp;B$2,CompteCol,"6111")-SUMIFS(CreditCol,NumMois,"&lt;="&amp;B$2,CompteCol,"6111"))-(SUMIFS(DebitCol,NumMois,"&lt;="&amp;B$2,CompteCol,"6171")-SUMIFS(CreditCol,NumMois,"&lt;="&amp;B$2,CompteCol,"6171"))</f>
        <v>-10000</v>
      </c>
      <c r="C7" s="15">
        <f>SUMIFS(CreditCol,NumMois,"&lt;="&amp;C$2,CompteCol,"7111")-SUMIFS(DebitCol,NumMois,"&lt;="&amp;C$2,CompteCol,"7111")-(SUMIFS(DebitCol,NumMois,"&lt;="&amp;C$2,CompteCol,"6111")-SUMIFS(CreditCol,NumMois,"&lt;="&amp;C$2,CompteCol,"6111"))-(SUMIFS(DebitCol,NumMois,"&lt;="&amp;C$2,CompteCol,"6171")-SUMIFS(CreditCol,NumMois,"&lt;="&amp;C$2,CompteCol,"6171"))</f>
        <v>-10000</v>
      </c>
      <c r="D7" s="14">
        <f>B7-C7</f>
        <v>0</v>
      </c>
    </row>
    <row r="8" spans="1:4" x14ac:dyDescent="0.25">
      <c r="A8" s="6" t="s">
        <v>43</v>
      </c>
      <c r="B8" s="15">
        <f>SUMIFS(DebitCol,NumMois,"&lt;="&amp;B$2,CompteCol,"5141")-SUMIFS(CreditCol,NumMois,"&lt;="&amp;B$2,CompteCol,"5141")</f>
        <v>-16000</v>
      </c>
      <c r="C8" s="15">
        <f>SUMIFS(DebitCol,NumMois,"&lt;="&amp;C$2,CompteCol,"5141")-SUMIFS(CreditCol,NumMois,"&lt;="&amp;C$2,CompteCol,"5141")</f>
        <v>-14000</v>
      </c>
      <c r="D8" s="14">
        <f>B8-C8</f>
        <v>-2000</v>
      </c>
    </row>
    <row r="9" spans="1:4" x14ac:dyDescent="0.25">
      <c r="A9" s="8" t="s">
        <v>44</v>
      </c>
      <c r="B9" s="14">
        <f>SUMIFS(DebitCol,NumMois,"&lt;="&amp;B$2,CompteCol,"3421")-SUMIFS(CreditCol,NumMois,"&lt;="&amp;B$2,CompteCol,"3421")</f>
        <v>20000</v>
      </c>
      <c r="C9" s="14">
        <f>SUMIFS(DebitCol,NumMois,"&lt;="&amp;C$2,CompteCol,"3421")-SUMIFS(CreditCol,NumMois,"&lt;="&amp;C$2,CompteCol,"3421")</f>
        <v>15000</v>
      </c>
      <c r="D9" s="14">
        <f>B9-C9</f>
        <v>5000</v>
      </c>
    </row>
    <row r="10" spans="1:4" x14ac:dyDescent="0.25">
      <c r="A10" s="8" t="s">
        <v>45</v>
      </c>
      <c r="B10" s="14">
        <f>SUMIFS(CreditCol,NumMois,"&lt;="&amp;B$2,CompteCol,"4411")-SUMIFS(DebitCol,NumMois,"&lt;="&amp;B$2,CompteCol,"4411")</f>
        <v>14000</v>
      </c>
      <c r="C10" s="14">
        <f>SUMIFS(CreditCol,NumMois,"&lt;="&amp;C$2,CompteCol,"4411")-SUMIFS(DebitCol,NumMois,"&lt;="&amp;C$2,CompteCol,"4411")</f>
        <v>11000</v>
      </c>
      <c r="D10" s="14">
        <f>B10-C10</f>
        <v>3000</v>
      </c>
    </row>
    <row r="11" spans="1:4" x14ac:dyDescent="0.25">
      <c r="A11" s="6" t="s">
        <v>46</v>
      </c>
      <c r="B11" s="16" t="str">
        <f>IF(B8&lt;Seuil,"Alerte","OK")</f>
        <v>Alerte</v>
      </c>
      <c r="C11" s="17" t="str">
        <f>IF(C8&lt;Seuil,"Alerte","OK")</f>
        <v>Alerte</v>
      </c>
    </row>
    <row r="12" spans="1:1" x14ac:dyDescent="0.25"/>
    <row r="13" spans="1:4" x14ac:dyDescent="0.25">
      <c r="A13" s="10" t="s">
        <v>47</v>
      </c>
      <c r="B13" s="10" t="s">
        <v>48</v>
      </c>
      <c r="C13" s="10" t="s">
        <v>13</v>
      </c>
      <c r="D13" s="10" t="s">
        <v>13</v>
      </c>
    </row>
    <row r="14" spans="1:4" x14ac:dyDescent="0.25">
      <c r="A14" s="6" t="s">
        <v>49</v>
      </c>
      <c r="B14" s="18" t="str">
        <f>IF(SUMIF(NumMois,MoisSel,DebitCol)=SUMIF(NumMois,MoisSel,CreditCol),"OK","ÉCART")</f>
        <v>OK</v>
      </c>
    </row>
    <row r="15" spans="1:4" x14ac:dyDescent="0.25">
      <c r="A15" s="6" t="s">
        <v>50</v>
      </c>
      <c r="B15" s="18" t="str">
        <f>IF(COUNTIF(NumMois,MoisSel)=6,"OK","ÉCART")</f>
        <v>OK</v>
      </c>
    </row>
    <row r="16" spans="1:4" x14ac:dyDescent="0.25">
      <c r="A16" s="6" t="s">
        <v>51</v>
      </c>
      <c r="B16" s="19" t="str">
        <f>IF(AND(B14="OK",B15="OK"),"OUI","NON")</f>
        <v>OUI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Paramètres</vt:lpstr>
      <vt:lpstr>Données</vt:lpstr>
      <vt:lpstr>Reporting</vt:lpstr>
      <vt:lpstr>Reporting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50 — Projet final : un reporting financier mensuel automatisé</dc:title>
  <dc:subject/>
  <dc:description/>
  <cp:keywords/>
  <cp:category/>
  <cp:lastModifiedBy>Unknown</cp:lastModifiedBy>
  <dcterms:created xsi:type="dcterms:W3CDTF">2026-10-10T19:26:39Z</dcterms:created>
  <dcterms:modified xsi:type="dcterms:W3CDTF">2026-10-10T19:26:39Z</dcterms:modified>
</cp:coreProperties>
</file>