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e d’emploi" state="visible" r:id="rId4"/>
    <sheet sheetId="2" name="Bilan" state="visible" r:id="rId5"/>
    <sheet sheetId="3" name="Analyse" state="visible" r:id="rId6"/>
    <sheet sheetId="4" name="Analyse (corrigé)" state="visible" r:id="rId7"/>
    <sheet sheetId="5" name="Ratios" state="visible" r:id="rId8"/>
    <sheet sheetId="6" name="Ratios (corrigé)" state="visible" r:id="rId9"/>
  </sheets>
  <calcPr calcId="171027" fullCalcOnLoad="1"/>
</workbook>
</file>

<file path=xl/sharedStrings.xml><?xml version="1.0" encoding="utf-8"?>
<sst xmlns="http://schemas.openxmlformats.org/spreadsheetml/2006/main" count="133" uniqueCount="80">
  <si>
    <t>Épisode 42 — BFR, fonds de roulement et délais : les ratios depuis la balance</t>
  </si>
  <si>
    <t>Série « Excel de zéro à héros pour la comptabilité et la finance » — ExpertiseComptable.ma</t>
  </si>
  <si>
    <t>Onglet « Bilan » : soldes de fin d’exercice classés par rubrique (colonne C). Onglet « Analyse » : complétez les cinq cumuls avec SOMME.SI, puis FRNG, BFR, trésorerie nette et le contrôle.</t>
  </si>
  <si>
    <t>Onglet « Ratios » : complétez les chiffres d’affaires et achats TTC, les trois délais (SOMME.SI sur le numéro de compte), le cycle de conversion, le BFR en jours, la couverture et l’endettement.</t>
  </si>
  <si>
    <t>Convention : délais calculés sur 360 jours, créances et dettes TTC rapportées à un chiffre d’affaires et à des achats TTC (comme dans notre article sur les délais).</t>
  </si>
  <si>
    <t>Cellules jaunes : à compléter. Cellules grises : en-têtes. Les onglets « (corrigé) » contiennent la solution : essayez d’abord sans y regarder.</t>
  </si>
  <si>
    <t>Données fictives, fournies à titre pédagogique. Les formules sont écrites pour Excel en français (Microsoft 365 ou Excel 2021) ; si une fonction manque dans votre version, l’épisode indique l’équivalent.</t>
  </si>
  <si>
    <t>Compte</t>
  </si>
  <si>
    <t>Intitulé</t>
  </si>
  <si>
    <t>Rubrique</t>
  </si>
  <si>
    <t>Solde</t>
  </si>
  <si>
    <t>1111</t>
  </si>
  <si>
    <t>Capital social</t>
  </si>
  <si>
    <t>Ressources stables</t>
  </si>
  <si>
    <t>1161</t>
  </si>
  <si>
    <t>Report à nouveau</t>
  </si>
  <si>
    <t>1191</t>
  </si>
  <si>
    <t>Résultat net de l’exercice</t>
  </si>
  <si>
    <t>1481</t>
  </si>
  <si>
    <t>Emprunts auprès des établissements de crédit</t>
  </si>
  <si>
    <t>2332</t>
  </si>
  <si>
    <t>Matériel et outillage (net)</t>
  </si>
  <si>
    <t>Emplois stables</t>
  </si>
  <si>
    <t>2355</t>
  </si>
  <si>
    <t>Matériel informatique (net)</t>
  </si>
  <si>
    <t>3111</t>
  </si>
  <si>
    <t>Marchandises</t>
  </si>
  <si>
    <t>Actif circulant</t>
  </si>
  <si>
    <t>3421</t>
  </si>
  <si>
    <t>Clients</t>
  </si>
  <si>
    <t>3455</t>
  </si>
  <si>
    <t>État - TVA récupérable</t>
  </si>
  <si>
    <t>4411</t>
  </si>
  <si>
    <t>Fournisseurs</t>
  </si>
  <si>
    <t>Passif circulant</t>
  </si>
  <si>
    <t>4432</t>
  </si>
  <si>
    <t>Rémunérations dues au personnel</t>
  </si>
  <si>
    <t>4441</t>
  </si>
  <si>
    <t>Caisse Nationale de la Sécurité Sociale</t>
  </si>
  <si>
    <t>4453</t>
  </si>
  <si>
    <t>État, impôts sur les résultats</t>
  </si>
  <si>
    <t>4455</t>
  </si>
  <si>
    <t>État, TVA facturée</t>
  </si>
  <si>
    <t>5141</t>
  </si>
  <si>
    <t>Banques (solde débiteur)</t>
  </si>
  <si>
    <t>Trésorerie actif</t>
  </si>
  <si>
    <t>5541</t>
  </si>
  <si>
    <t>Banques (solde créditeur)</t>
  </si>
  <si>
    <t>Trésorerie passif</t>
  </si>
  <si>
    <t>Indicateur</t>
  </si>
  <si>
    <t>Montant</t>
  </si>
  <si>
    <t>Lecture</t>
  </si>
  <si>
    <t>Capitaux propres et dettes de financement</t>
  </si>
  <si>
    <t>Immobilisations nettes</t>
  </si>
  <si>
    <t>Fonds de roulement (FRNG)</t>
  </si>
  <si>
    <t>Ressources stables − emplois stables</t>
  </si>
  <si>
    <t>Stocks, clients, TVA récupérable</t>
  </si>
  <si>
    <t>Fournisseurs, personnel, organismes sociaux, État</t>
  </si>
  <si>
    <t>Besoin en fonds de roulement (BFR)</t>
  </si>
  <si>
    <t>Actif circulant − passif circulant</t>
  </si>
  <si>
    <t>Banques débitrices, caisse</t>
  </si>
  <si>
    <t>Banques créditrices, crédits de trésorerie</t>
  </si>
  <si>
    <t>Trésorerie nette</t>
  </si>
  <si>
    <t>Trésorerie actif − trésorerie passif</t>
  </si>
  <si>
    <t>Contrôle : FRNG − BFR = trésorerie nette</t>
  </si>
  <si>
    <t>Paramètre</t>
  </si>
  <si>
    <t>Valeur</t>
  </si>
  <si>
    <t>Chiffre d’affaires HT</t>
  </si>
  <si>
    <t>Coût d’achat des marchandises vendues HT</t>
  </si>
  <si>
    <t>Taux de TVA</t>
  </si>
  <si>
    <t>Jours de l’année commerciale</t>
  </si>
  <si>
    <t>Chiffre d’affaires TTC</t>
  </si>
  <si>
    <t>Achats TTC</t>
  </si>
  <si>
    <t>Délai clients (jours)</t>
  </si>
  <si>
    <t>Durée de stockage (jours)</t>
  </si>
  <si>
    <t>Délai fournisseurs (jours)</t>
  </si>
  <si>
    <t>Cycle de conversion (jours)</t>
  </si>
  <si>
    <t>BFR en jours de chiffre d’affaires HT</t>
  </si>
  <si>
    <t>Couverture du BFR par le fonds de roulement</t>
  </si>
  <si>
    <t>Dettes de financement / capitaux propres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</si>
</sst>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;[Red](#,##0.00)"/>
    <numFmt numFmtId="165" formatCode="#,##0.0"/>
    <numFmt numFmtId="166" formatCode="0.0%"/>
  </numFmts>
  <fonts count="4" x14ac:knownFonts="1">
    <font>
      <color theme="1"/>
      <family val="2"/>
      <scheme val="minor"/>
      <sz val="11"/>
      <name val="Calibri"/>
    </font>
    <font>
      <b/>
      <color rgb="FF217346"/>
      <sz val="16"/>
    </font>
    <font>
      <i/>
      <color rgb="FF595959"/>
    </font>
    <font>
      <b/>
    </font>
  </fonts>
  <fills count="6">
    <fill>
      <patternFill patternType="none"/>
    </fill>
    <fill>
      <patternFill patternType="gray125"/>
    </fill>
    <fill>
      <patternFill patternType="solid">
        <fgColor rgb="FFE9ECEF"/>
      </patternFill>
    </fill>
    <fill>
      <patternFill patternType="solid">
        <fgColor rgb="FFFFF2CC"/>
      </patternFill>
    </fill>
    <fill>
      <patternFill patternType="solid">
        <fgColor rgb="FFDDEBF7"/>
      </patternFill>
    </fill>
    <fill>
      <patternFill patternType="solid">
        <fgColor rgb="FFCFECC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49" fontId="3" fillId="2" borderId="1" xfId="0" applyNumberFormat="1" applyFont="1" applyFill="1" applyBorder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0" fontId="3" fillId="0" borderId="1" xfId="0" applyFont="1" applyBorder="1"/>
    <xf numFmtId="3" fontId="0" fillId="3" borderId="1" xfId="0" applyNumberFormat="1" applyFill="1" applyBorder="1"/>
    <xf numFmtId="164" fontId="0" fillId="3" borderId="1" xfId="0" applyNumberFormat="1" applyFill="1" applyBorder="1"/>
    <xf numFmtId="0" fontId="0" fillId="3" borderId="1" xfId="0" applyFill="1" applyBorder="1"/>
    <xf numFmtId="3" fontId="3" fillId="4" borderId="1" xfId="0" applyNumberFormat="1" applyFont="1" applyFill="1" applyBorder="1"/>
    <xf numFmtId="164" fontId="3" fillId="4" borderId="1" xfId="0" applyNumberFormat="1" applyFont="1" applyFill="1" applyBorder="1"/>
    <xf numFmtId="0" fontId="3" fillId="5" borderId="1" xfId="0" applyFont="1" applyFill="1" applyBorder="1" applyAlignment="1">
      <alignment horizontal="center"/>
    </xf>
    <xf numFmtId="9" fontId="0" fillId="3" borderId="1" xfId="0" applyNumberFormat="1" applyFill="1" applyBorder="1"/>
    <xf numFmtId="165" fontId="0" fillId="3" borderId="1" xfId="0" applyNumberFormat="1" applyFill="1" applyBorder="1"/>
    <xf numFmtId="166" fontId="0" fillId="3" borderId="1" xfId="0" applyNumberFormat="1" applyFill="1" applyBorder="1"/>
    <xf numFmtId="165" fontId="0" fillId="5" borderId="1" xfId="0" applyNumberFormat="1" applyFill="1" applyBorder="1"/>
    <xf numFmtId="165" fontId="3" fillId="4" borderId="1" xfId="0" applyNumberFormat="1" applyFont="1" applyFill="1" applyBorder="1"/>
    <xf numFmtId="165" fontId="0" fillId="0" borderId="1" xfId="0" applyNumberFormat="1" applyBorder="1"/>
    <xf numFmtId="9" fontId="0" fillId="0" borderId="1" xfId="0" applyNumberFormat="1" applyBorder="1"/>
    <xf numFmtId="166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 showGridLines="0"/>
  </sheetViews>
  <sheetFormatPr defaultRowHeight="15" outlineLevelRow="0" outlineLevelCol="0" x14ac:dyDescent="55"/>
  <cols>
    <col min="1" max="1" width="11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8" spans="1:1" x14ac:dyDescent="0.25">
      <c r="A8" s="4" t="s">
        <v>5</v>
      </c>
    </row>
    <row r="9" spans="1:1" x14ac:dyDescent="0.25">
      <c r="A9" s="5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1.428571428571429" customWidth="1"/>
    <col min="2" max="2" width="47.142857142857146" customWidth="1"/>
    <col min="3" max="3" width="21.428571428571427" customWidth="1"/>
    <col min="4" max="4" width="15.714285714285714" customWidth="1"/>
  </cols>
  <sheetData>
    <row r="1" spans="1:4" x14ac:dyDescent="0.25">
      <c r="A1" s="6" t="s">
        <v>7</v>
      </c>
      <c r="B1" s="6" t="s">
        <v>8</v>
      </c>
      <c r="C1" s="6" t="s">
        <v>9</v>
      </c>
      <c r="D1" s="6" t="s">
        <v>10</v>
      </c>
    </row>
    <row r="2" spans="1:4" x14ac:dyDescent="0.25">
      <c r="A2" s="7" t="s">
        <v>11</v>
      </c>
      <c r="B2" s="7" t="s">
        <v>12</v>
      </c>
      <c r="C2" s="7" t="s">
        <v>13</v>
      </c>
      <c r="D2" s="8">
        <v>1000000</v>
      </c>
    </row>
    <row r="3" spans="1:4" x14ac:dyDescent="0.25">
      <c r="A3" s="7" t="s">
        <v>14</v>
      </c>
      <c r="B3" s="7" t="s">
        <v>15</v>
      </c>
      <c r="C3" s="7" t="s">
        <v>13</v>
      </c>
      <c r="D3" s="8">
        <v>380000</v>
      </c>
    </row>
    <row r="4" spans="1:4" x14ac:dyDescent="0.25">
      <c r="A4" s="7" t="s">
        <v>16</v>
      </c>
      <c r="B4" s="7" t="s">
        <v>17</v>
      </c>
      <c r="C4" s="7" t="s">
        <v>13</v>
      </c>
      <c r="D4" s="8">
        <v>220000</v>
      </c>
    </row>
    <row r="5" spans="1:4" x14ac:dyDescent="0.25">
      <c r="A5" s="7" t="s">
        <v>18</v>
      </c>
      <c r="B5" s="7" t="s">
        <v>19</v>
      </c>
      <c r="C5" s="7" t="s">
        <v>13</v>
      </c>
      <c r="D5" s="8">
        <v>1000000</v>
      </c>
    </row>
    <row r="6" spans="1:4" x14ac:dyDescent="0.25">
      <c r="A6" s="7" t="s">
        <v>20</v>
      </c>
      <c r="B6" s="7" t="s">
        <v>21</v>
      </c>
      <c r="C6" s="7" t="s">
        <v>22</v>
      </c>
      <c r="D6" s="8">
        <v>1100000</v>
      </c>
    </row>
    <row r="7" spans="1:4" x14ac:dyDescent="0.25">
      <c r="A7" s="7" t="s">
        <v>23</v>
      </c>
      <c r="B7" s="7" t="s">
        <v>24</v>
      </c>
      <c r="C7" s="7" t="s">
        <v>22</v>
      </c>
      <c r="D7" s="8">
        <v>420000</v>
      </c>
    </row>
    <row r="8" spans="1:4" x14ac:dyDescent="0.25">
      <c r="A8" s="7" t="s">
        <v>25</v>
      </c>
      <c r="B8" s="7" t="s">
        <v>26</v>
      </c>
      <c r="C8" s="7" t="s">
        <v>27</v>
      </c>
      <c r="D8" s="8">
        <v>1000000</v>
      </c>
    </row>
    <row r="9" spans="1:4" x14ac:dyDescent="0.25">
      <c r="A9" s="7" t="s">
        <v>28</v>
      </c>
      <c r="B9" s="7" t="s">
        <v>29</v>
      </c>
      <c r="C9" s="7" t="s">
        <v>27</v>
      </c>
      <c r="D9" s="8">
        <v>1800000</v>
      </c>
    </row>
    <row r="10" spans="1:4" x14ac:dyDescent="0.25">
      <c r="A10" s="7" t="s">
        <v>30</v>
      </c>
      <c r="B10" s="7" t="s">
        <v>31</v>
      </c>
      <c r="C10" s="7" t="s">
        <v>27</v>
      </c>
      <c r="D10" s="8">
        <v>250000</v>
      </c>
    </row>
    <row r="11" spans="1:4" x14ac:dyDescent="0.25">
      <c r="A11" s="7" t="s">
        <v>32</v>
      </c>
      <c r="B11" s="7" t="s">
        <v>33</v>
      </c>
      <c r="C11" s="7" t="s">
        <v>34</v>
      </c>
      <c r="D11" s="8">
        <v>1350000</v>
      </c>
    </row>
    <row r="12" spans="1:4" x14ac:dyDescent="0.25">
      <c r="A12" s="7" t="s">
        <v>35</v>
      </c>
      <c r="B12" s="7" t="s">
        <v>36</v>
      </c>
      <c r="C12" s="7" t="s">
        <v>34</v>
      </c>
      <c r="D12" s="8">
        <v>85000</v>
      </c>
    </row>
    <row r="13" spans="1:4" x14ac:dyDescent="0.25">
      <c r="A13" s="7" t="s">
        <v>37</v>
      </c>
      <c r="B13" s="7" t="s">
        <v>38</v>
      </c>
      <c r="C13" s="7" t="s">
        <v>34</v>
      </c>
      <c r="D13" s="8">
        <v>75000</v>
      </c>
    </row>
    <row r="14" spans="1:4" x14ac:dyDescent="0.25">
      <c r="A14" s="7" t="s">
        <v>39</v>
      </c>
      <c r="B14" s="7" t="s">
        <v>40</v>
      </c>
      <c r="C14" s="7" t="s">
        <v>34</v>
      </c>
      <c r="D14" s="8">
        <v>70000</v>
      </c>
    </row>
    <row r="15" spans="1:4" x14ac:dyDescent="0.25">
      <c r="A15" s="7" t="s">
        <v>41</v>
      </c>
      <c r="B15" s="7" t="s">
        <v>42</v>
      </c>
      <c r="C15" s="7" t="s">
        <v>34</v>
      </c>
      <c r="D15" s="8">
        <v>120000</v>
      </c>
    </row>
    <row r="16" spans="1:4" x14ac:dyDescent="0.25">
      <c r="A16" s="7" t="s">
        <v>43</v>
      </c>
      <c r="B16" s="7" t="s">
        <v>44</v>
      </c>
      <c r="C16" s="7" t="s">
        <v>45</v>
      </c>
      <c r="D16" s="8">
        <v>80000</v>
      </c>
    </row>
    <row r="17" spans="1:4" x14ac:dyDescent="0.25">
      <c r="A17" s="7" t="s">
        <v>46</v>
      </c>
      <c r="B17" s="7" t="s">
        <v>47</v>
      </c>
      <c r="C17" s="7" t="s">
        <v>48</v>
      </c>
      <c r="D17" s="8">
        <v>350000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4.285714285714285" customWidth="1"/>
    <col min="2" max="2" width="15.714285714285714" customWidth="1"/>
    <col min="3" max="3" width="47.142857142857146" customWidth="1"/>
  </cols>
  <sheetData>
    <row r="1" spans="1:3" x14ac:dyDescent="0.25">
      <c r="A1" s="6" t="s">
        <v>49</v>
      </c>
      <c r="B1" s="6" t="s">
        <v>50</v>
      </c>
      <c r="C1" s="6" t="s">
        <v>51</v>
      </c>
    </row>
    <row r="2" spans="1:3" x14ac:dyDescent="0.25">
      <c r="A2" s="9" t="s">
        <v>13</v>
      </c>
      <c r="B2" s="10"/>
      <c r="C2" s="7" t="s">
        <v>52</v>
      </c>
    </row>
    <row r="3" spans="1:3" x14ac:dyDescent="0.25">
      <c r="A3" s="9" t="s">
        <v>22</v>
      </c>
      <c r="B3" s="10"/>
      <c r="C3" s="7" t="s">
        <v>53</v>
      </c>
    </row>
    <row r="4" spans="1:3" x14ac:dyDescent="0.25">
      <c r="A4" s="9" t="s">
        <v>54</v>
      </c>
      <c r="B4" s="10"/>
      <c r="C4" s="7" t="s">
        <v>55</v>
      </c>
    </row>
    <row r="5" spans="1:3" x14ac:dyDescent="0.25">
      <c r="A5" s="9" t="s">
        <v>27</v>
      </c>
      <c r="B5" s="10"/>
      <c r="C5" s="7" t="s">
        <v>56</v>
      </c>
    </row>
    <row r="6" spans="1:3" x14ac:dyDescent="0.25">
      <c r="A6" s="9" t="s">
        <v>34</v>
      </c>
      <c r="B6" s="10"/>
      <c r="C6" s="7" t="s">
        <v>57</v>
      </c>
    </row>
    <row r="7" spans="1:3" x14ac:dyDescent="0.25">
      <c r="A7" s="9" t="s">
        <v>58</v>
      </c>
      <c r="B7" s="10"/>
      <c r="C7" s="7" t="s">
        <v>59</v>
      </c>
    </row>
    <row r="8" spans="1:3" x14ac:dyDescent="0.25">
      <c r="A8" s="9" t="s">
        <v>45</v>
      </c>
      <c r="B8" s="10"/>
      <c r="C8" s="7" t="s">
        <v>60</v>
      </c>
    </row>
    <row r="9" spans="1:3" x14ac:dyDescent="0.25">
      <c r="A9" s="9" t="s">
        <v>48</v>
      </c>
      <c r="B9" s="10"/>
      <c r="C9" s="7" t="s">
        <v>61</v>
      </c>
    </row>
    <row r="10" spans="1:3" x14ac:dyDescent="0.25">
      <c r="A10" s="9" t="s">
        <v>62</v>
      </c>
      <c r="B10" s="11"/>
      <c r="C10" s="7" t="s">
        <v>63</v>
      </c>
    </row>
    <row r="11" spans="1:3" x14ac:dyDescent="0.25">
      <c r="A11" s="9" t="s">
        <v>64</v>
      </c>
      <c r="B11" s="12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4.285714285714285" customWidth="1"/>
    <col min="2" max="2" width="15.714285714285714" customWidth="1"/>
    <col min="3" max="3" width="47.142857142857146" customWidth="1"/>
  </cols>
  <sheetData>
    <row r="1" spans="1:3" x14ac:dyDescent="0.25">
      <c r="A1" s="6" t="s">
        <v>49</v>
      </c>
      <c r="B1" s="6" t="s">
        <v>50</v>
      </c>
      <c r="C1" s="6" t="s">
        <v>51</v>
      </c>
    </row>
    <row r="2" spans="1:3" x14ac:dyDescent="0.25">
      <c r="A2" s="9" t="s">
        <v>13</v>
      </c>
      <c r="B2" s="8">
        <f>SUMIF(Bilan!$C$2:$C$17,"Ressources stables",Bilan!$D$2:$D$17)</f>
        <v>2600000</v>
      </c>
      <c r="C2" s="7" t="s">
        <v>52</v>
      </c>
    </row>
    <row r="3" spans="1:3" x14ac:dyDescent="0.25">
      <c r="A3" s="9" t="s">
        <v>22</v>
      </c>
      <c r="B3" s="8">
        <f>SUMIF(Bilan!$C$2:$C$17,"Emplois stables",Bilan!$D$2:$D$17)</f>
        <v>1520000</v>
      </c>
      <c r="C3" s="7" t="s">
        <v>53</v>
      </c>
    </row>
    <row r="4" spans="1:3" x14ac:dyDescent="0.25">
      <c r="A4" s="9" t="s">
        <v>54</v>
      </c>
      <c r="B4" s="13">
        <f>B2-B3</f>
        <v>1080000</v>
      </c>
      <c r="C4" s="7" t="s">
        <v>55</v>
      </c>
    </row>
    <row r="5" spans="1:3" x14ac:dyDescent="0.25">
      <c r="A5" s="9" t="s">
        <v>27</v>
      </c>
      <c r="B5" s="8">
        <f>SUMIF(Bilan!$C$2:$C$17,"Actif circulant",Bilan!$D$2:$D$17)</f>
        <v>3050000</v>
      </c>
      <c r="C5" s="7" t="s">
        <v>56</v>
      </c>
    </row>
    <row r="6" spans="1:3" x14ac:dyDescent="0.25">
      <c r="A6" s="9" t="s">
        <v>34</v>
      </c>
      <c r="B6" s="8">
        <f>SUMIF(Bilan!$C$2:$C$17,"Passif circulant",Bilan!$D$2:$D$17)</f>
        <v>1700000</v>
      </c>
      <c r="C6" s="7" t="s">
        <v>57</v>
      </c>
    </row>
    <row r="7" spans="1:3" x14ac:dyDescent="0.25">
      <c r="A7" s="9" t="s">
        <v>58</v>
      </c>
      <c r="B7" s="13">
        <f>B5-B6</f>
        <v>1350000</v>
      </c>
      <c r="C7" s="7" t="s">
        <v>59</v>
      </c>
    </row>
    <row r="8" spans="1:3" x14ac:dyDescent="0.25">
      <c r="A8" s="9" t="s">
        <v>45</v>
      </c>
      <c r="B8" s="8">
        <f>SUMIF(Bilan!$C$2:$C$17,"Trésorerie actif",Bilan!$D$2:$D$17)</f>
        <v>80000</v>
      </c>
      <c r="C8" s="7" t="s">
        <v>60</v>
      </c>
    </row>
    <row r="9" spans="1:3" x14ac:dyDescent="0.25">
      <c r="A9" s="9" t="s">
        <v>48</v>
      </c>
      <c r="B9" s="8">
        <f>SUMIF(Bilan!$C$2:$C$17,"Trésorerie passif",Bilan!$D$2:$D$17)</f>
        <v>350000</v>
      </c>
      <c r="C9" s="7" t="s">
        <v>61</v>
      </c>
    </row>
    <row r="10" spans="1:3" x14ac:dyDescent="0.25">
      <c r="A10" s="9" t="s">
        <v>62</v>
      </c>
      <c r="B10" s="14">
        <f>B8-B9</f>
        <v>-270000</v>
      </c>
      <c r="C10" s="7" t="s">
        <v>63</v>
      </c>
    </row>
    <row r="11" spans="1:3" x14ac:dyDescent="0.25">
      <c r="A11" s="9" t="s">
        <v>64</v>
      </c>
      <c r="B11" s="15" t="str">
        <f>IF(ROUND(B4-B7-B10,2)=0,"OK","ÉCART")</f>
        <v>OK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7.142857142857146" customWidth="1"/>
    <col min="2" max="2" width="17.142857142857142" customWidth="1"/>
  </cols>
  <sheetData>
    <row r="1" spans="1:2" x14ac:dyDescent="0.25">
      <c r="A1" s="6" t="s">
        <v>65</v>
      </c>
      <c r="B1" s="6" t="s">
        <v>66</v>
      </c>
    </row>
    <row r="2" spans="1:2" x14ac:dyDescent="0.25">
      <c r="A2" s="7" t="s">
        <v>67</v>
      </c>
      <c r="B2" s="10">
        <v>12000000</v>
      </c>
    </row>
    <row r="3" spans="1:2" x14ac:dyDescent="0.25">
      <c r="A3" s="7" t="s">
        <v>68</v>
      </c>
      <c r="B3" s="10">
        <v>8400000</v>
      </c>
    </row>
    <row r="4" spans="1:2" x14ac:dyDescent="0.25">
      <c r="A4" s="7" t="s">
        <v>69</v>
      </c>
      <c r="B4" s="16">
        <v>0.2</v>
      </c>
    </row>
    <row r="5" spans="1:2" x14ac:dyDescent="0.25">
      <c r="A5" s="7" t="s">
        <v>70</v>
      </c>
      <c r="B5" s="12">
        <v>360</v>
      </c>
    </row>
    <row r="6" spans="1:2" x14ac:dyDescent="0.25">
      <c r="A6" s="9" t="s">
        <v>71</v>
      </c>
      <c r="B6" s="10"/>
    </row>
    <row r="7" spans="1:2" x14ac:dyDescent="0.25">
      <c r="A7" s="9" t="s">
        <v>72</v>
      </c>
      <c r="B7" s="10"/>
    </row>
    <row r="8" spans="1:2" x14ac:dyDescent="0.25">
      <c r="A8" s="9" t="s">
        <v>73</v>
      </c>
      <c r="B8" s="17"/>
    </row>
    <row r="9" spans="1:2" x14ac:dyDescent="0.25">
      <c r="A9" s="9" t="s">
        <v>74</v>
      </c>
      <c r="B9" s="17"/>
    </row>
    <row r="10" spans="1:2" x14ac:dyDescent="0.25">
      <c r="A10" s="9" t="s">
        <v>75</v>
      </c>
      <c r="B10" s="17"/>
    </row>
    <row r="11" spans="1:2" x14ac:dyDescent="0.25">
      <c r="A11" s="9" t="s">
        <v>76</v>
      </c>
      <c r="B11" s="17"/>
    </row>
    <row r="12" spans="1:2" x14ac:dyDescent="0.25">
      <c r="A12" s="9" t="s">
        <v>77</v>
      </c>
      <c r="B12" s="17"/>
    </row>
    <row r="13" spans="1:2" x14ac:dyDescent="0.25">
      <c r="A13" s="9" t="s">
        <v>78</v>
      </c>
      <c r="B13" s="16"/>
    </row>
    <row r="14" spans="1:2" x14ac:dyDescent="0.25">
      <c r="A14" s="9" t="s">
        <v>79</v>
      </c>
      <c r="B14" s="1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7.142857142857146" customWidth="1"/>
    <col min="2" max="2" width="17.142857142857142" customWidth="1"/>
  </cols>
  <sheetData>
    <row r="1" spans="1:2" x14ac:dyDescent="0.25">
      <c r="A1" s="6" t="s">
        <v>65</v>
      </c>
      <c r="B1" s="6" t="s">
        <v>66</v>
      </c>
    </row>
    <row r="2" spans="1:2" x14ac:dyDescent="0.25">
      <c r="A2" s="7" t="s">
        <v>67</v>
      </c>
      <c r="B2" s="10">
        <v>12000000</v>
      </c>
    </row>
    <row r="3" spans="1:2" x14ac:dyDescent="0.25">
      <c r="A3" s="7" t="s">
        <v>68</v>
      </c>
      <c r="B3" s="10">
        <v>8400000</v>
      </c>
    </row>
    <row r="4" spans="1:2" x14ac:dyDescent="0.25">
      <c r="A4" s="7" t="s">
        <v>69</v>
      </c>
      <c r="B4" s="16">
        <v>0.2</v>
      </c>
    </row>
    <row r="5" spans="1:2" x14ac:dyDescent="0.25">
      <c r="A5" s="7" t="s">
        <v>70</v>
      </c>
      <c r="B5" s="12">
        <v>360</v>
      </c>
    </row>
    <row r="6" spans="1:2" x14ac:dyDescent="0.25">
      <c r="A6" s="9" t="s">
        <v>71</v>
      </c>
      <c r="B6" s="8">
        <f>B2*(1+B4)</f>
        <v>14400000</v>
      </c>
    </row>
    <row r="7" spans="1:2" x14ac:dyDescent="0.25">
      <c r="A7" s="9" t="s">
        <v>72</v>
      </c>
      <c r="B7" s="8">
        <f>B3*(1+B4)</f>
        <v>10080000</v>
      </c>
    </row>
    <row r="8" spans="1:2" x14ac:dyDescent="0.25">
      <c r="A8" s="9" t="s">
        <v>73</v>
      </c>
      <c r="B8" s="19">
        <f>SUMIF(Bilan!$A$2:$A$17,"3421",Bilan!$D$2:$D$17)/B6*B5</f>
        <v>45</v>
      </c>
    </row>
    <row r="9" spans="1:2" x14ac:dyDescent="0.25">
      <c r="A9" s="9" t="s">
        <v>74</v>
      </c>
      <c r="B9" s="19">
        <f>SUMIF(Bilan!$A$2:$A$17,"3111",Bilan!$D$2:$D$17)/B3*B5</f>
        <v>42.857142857</v>
      </c>
    </row>
    <row r="10" spans="1:2" x14ac:dyDescent="0.25">
      <c r="A10" s="9" t="s">
        <v>75</v>
      </c>
      <c r="B10" s="19">
        <f>SUMIF(Bilan!$A$2:$A$17,"4411",Bilan!$D$2:$D$17)/B7*B5</f>
        <v>48.214285714</v>
      </c>
    </row>
    <row r="11" spans="1:2" x14ac:dyDescent="0.25">
      <c r="A11" s="9" t="s">
        <v>76</v>
      </c>
      <c r="B11" s="20">
        <f>B9+B8-B10</f>
        <v>39.642857143</v>
      </c>
    </row>
    <row r="12" spans="1:2" x14ac:dyDescent="0.25">
      <c r="A12" s="9" t="s">
        <v>77</v>
      </c>
      <c r="B12" s="21">
        <f>Analyse!B7/B2*B5</f>
        <v>40.5</v>
      </c>
    </row>
    <row r="13" spans="1:2" x14ac:dyDescent="0.25">
      <c r="A13" s="9" t="s">
        <v>78</v>
      </c>
      <c r="B13" s="22">
        <f>Analyse!B4/Analyse!B7</f>
        <v>0.8</v>
      </c>
    </row>
    <row r="14" spans="1:2" x14ac:dyDescent="0.25">
      <c r="A14" s="9" t="s">
        <v>79</v>
      </c>
      <c r="B14" s="23">
        <f>SUMIF(Bilan!$A$2:$A$17,"1481",Bilan!$D$2:$D$17)/(SUMIF(Bilan!$A$2:$A$17,"1111",Bilan!$D$2:$D$17)+SUMIF(Bilan!$A$2:$A$17,"1161",Bilan!$D$2:$D$17)+SUMIF(Bilan!$A$2:$A$17,"1191",Bilan!$D$2:$D$17))</f>
        <v>0.625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Mode d’emploi</vt:lpstr>
      <vt:lpstr>Bilan</vt:lpstr>
      <vt:lpstr>Analyse</vt:lpstr>
      <vt:lpstr>Analyse (corrigé)</vt:lpstr>
      <vt:lpstr>Ratios</vt:lpstr>
      <vt:lpstr>Ratios (corrigé)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ExpertiseComptable.ma</dc:creator>
  <dc:title>Épisode 42 — BFR, fonds de roulement et délais : les ratios depuis la balance</dc:title>
  <dc:subject/>
  <dc:description/>
  <cp:keywords/>
  <cp:category/>
  <cp:lastModifiedBy>Unknown</cp:lastModifiedBy>
  <dcterms:created xsi:type="dcterms:W3CDTF">2026-10-10T19:11:58Z</dcterms:created>
  <dcterms:modified xsi:type="dcterms:W3CDTF">2026-10-10T19:11:58Z</dcterms:modified>
</cp:coreProperties>
</file>