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Offres" state="visible" r:id="rId5"/>
    <sheet sheetId="3" name="Offres (corrigé)" state="visible" r:id="rId6"/>
    <sheet sheetId="4" name="Tableau" state="visible" r:id="rId7"/>
    <sheet sheetId="5" name="Tableau (corrigé)" state="visible" r:id="rId8"/>
    <sheet sheetId="6" name="Différé" state="visible" r:id="rId9"/>
    <sheet sheetId="7" name="Différé (corrigé)" state="visible" r:id="rId10"/>
  </sheets>
  <calcPr calcId="171027" fullCalcOnLoad="1"/>
</workbook>
</file>

<file path=xl/sharedStrings.xml><?xml version="1.0" encoding="utf-8"?>
<sst xmlns="http://schemas.openxmlformats.org/spreadsheetml/2006/main" count="76" uniqueCount="39">
  <si>
    <t>Épisode 40 — Emprunts : mensualité, intérêts, capital et comparaison de deux offres</t>
  </si>
  <si>
    <t>Série « Excel de zéro à héros pour la comptabilité et la finance » — ExpertiseComptable.ma</t>
  </si>
  <si>
    <t>Onglet « Offres » : deux offres pour 600 000 MAD sur 60 mois. Complétez la mensualité (VPM), les totaux, le coût total et le taux effectif (TAUX), puis désignez l’offre la moins coûteuse.</t>
  </si>
  <si>
    <t>Onglet « Tableau » : le tableau d’amortissement de l’offre A, mois par mois, avec INTPER et PRINCPER. Complétez les colonnes D et E et vérifiez que le capital final est nul.</t>
  </si>
  <si>
    <t>Onglet « Différé » : l’effet d’un différé de six mois en intérêts seuls sur le coût du crédit.</t>
  </si>
  <si>
    <t>Le taux effectif calculé ici intègre seulement les frais de dossier ; un TEG réel inclut aussi l’assurance et d’autres frais, selon le contrat.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</si>
  <si>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</si>
  <si>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</si>
  <si>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Critère</t>
  </si>
  <si>
    <t>Offre A</t>
  </si>
  <si>
    <t>Offre B</t>
  </si>
  <si>
    <t>Capital emprunté</t>
  </si>
  <si>
    <t>Taux nominal annuel</t>
  </si>
  <si>
    <t>Durée (mois)</t>
  </si>
  <si>
    <t>Frais de dossier (% du capital)</t>
  </si>
  <si>
    <t>Mensualité</t>
  </si>
  <si>
    <t>Total des mensualités</t>
  </si>
  <si>
    <t>Intérêts totaux</t>
  </si>
  <si>
    <t>Frais de dossier (MAD)</t>
  </si>
  <si>
    <t>Coût total du crédit</t>
  </si>
  <si>
    <t>Taux effectif annuel</t>
  </si>
  <si>
    <t>Offre la moins coûteuse</t>
  </si>
  <si>
    <t>Mois</t>
  </si>
  <si>
    <t>Capital début</t>
  </si>
  <si>
    <t>Intérêts</t>
  </si>
  <si>
    <t>Capital remboursé</t>
  </si>
  <si>
    <t>Capital fin</t>
  </si>
  <si>
    <t>Total</t>
  </si>
  <si>
    <t/>
  </si>
  <si>
    <t>Paramètre</t>
  </si>
  <si>
    <t>Valeur</t>
  </si>
  <si>
    <t>Capital</t>
  </si>
  <si>
    <t>Durée totale (mois)</t>
  </si>
  <si>
    <t>Différé (mois, intérêts seuls)</t>
  </si>
  <si>
    <t>Mensualité pendant le différé</t>
  </si>
  <si>
    <t>Mensualité après le différé</t>
  </si>
  <si>
    <t>Intérêts totaux avec différé</t>
  </si>
  <si>
    <t>Intérêts totaux sans différé</t>
  </si>
  <si>
    <t>Surcoût du différé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</si>
</sst>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3" fontId="0" fillId="3" borderId="1" xfId="0" applyNumberFormat="1" applyFill="1" applyBorder="1"/>
    <xf numFmtId="10" fontId="0" fillId="3" borderId="1" xfId="0" applyNumberFormat="1" applyFill="1" applyBorder="1"/>
    <xf numFmtId="0" fontId="0" fillId="3" borderId="1" xfId="0" applyFill="1" applyBorder="1"/>
    <xf numFmtId="4" fontId="0" fillId="3" borderId="1" xfId="0" applyNumberFormat="1" applyFill="1" applyBorder="1"/>
    <xf numFmtId="4" fontId="0" fillId="0" borderId="1" xfId="0" applyNumberFormat="1" applyBorder="1"/>
    <xf numFmtId="4" fontId="3" fillId="0" borderId="1" xfId="0" applyNumberFormat="1" applyFont="1" applyBorder="1"/>
    <xf numFmtId="10" fontId="0" fillId="0" borderId="1" xfId="0" applyNumberFormat="1" applyBorder="1"/>
    <xf numFmtId="0" fontId="3" fillId="4" borderId="1" xfId="0" applyFont="1" applyFill="1" applyBorder="1" applyAlignment="1">
      <alignment horizontal="center"/>
    </xf>
    <xf numFmtId="0" fontId="0" fillId="0" borderId="1" xfId="0" applyBorder="1"/>
    <xf numFmtId="0" fontId="3" fillId="2" borderId="1" xfId="0" applyFont="1" applyFill="1" applyBorder="1"/>
    <xf numFmtId="0" fontId="0" fillId="2" borderId="1" xfId="0" applyFill="1" applyBorder="1"/>
    <xf numFmtId="4" fontId="3" fillId="2" borderId="1" xfId="0" applyNumberFormat="1" applyFont="1" applyFill="1" applyBorder="1"/>
    <xf numFmtId="4" fontId="3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.285714285714285" customWidth="1"/>
    <col min="2" max="3" width="17.142857142857142" customWidth="1"/>
  </cols>
  <sheetData>
    <row r="1" spans="1:3" x14ac:dyDescent="0.25">
      <c r="A1" s="6" t="s">
        <v>8</v>
      </c>
      <c r="B1" s="6" t="s">
        <v>9</v>
      </c>
      <c r="C1" s="6" t="s">
        <v>10</v>
      </c>
    </row>
    <row r="2" spans="1:3" x14ac:dyDescent="0.25">
      <c r="A2" s="7" t="s">
        <v>11</v>
      </c>
      <c r="B2" s="8">
        <v>600000</v>
      </c>
      <c r="C2" s="8">
        <v>600000</v>
      </c>
    </row>
    <row r="3" spans="1:3" x14ac:dyDescent="0.25">
      <c r="A3" s="7" t="s">
        <v>12</v>
      </c>
      <c r="B3" s="9">
        <v>0.062</v>
      </c>
      <c r="C3" s="9">
        <v>0.059</v>
      </c>
    </row>
    <row r="4" spans="1:3" x14ac:dyDescent="0.25">
      <c r="A4" s="7" t="s">
        <v>13</v>
      </c>
      <c r="B4" s="10">
        <v>60</v>
      </c>
      <c r="C4" s="10">
        <v>60</v>
      </c>
    </row>
    <row r="5" spans="1:3" x14ac:dyDescent="0.25">
      <c r="A5" s="7" t="s">
        <v>14</v>
      </c>
      <c r="B5" s="9">
        <v>0.01</v>
      </c>
      <c r="C5" s="9">
        <v>0.015</v>
      </c>
    </row>
    <row r="6" spans="1:3" x14ac:dyDescent="0.25">
      <c r="A6" s="7" t="s">
        <v>15</v>
      </c>
      <c r="B6" s="11"/>
      <c r="C6" s="11"/>
    </row>
    <row r="7" spans="1:3" x14ac:dyDescent="0.25">
      <c r="A7" s="7" t="s">
        <v>16</v>
      </c>
      <c r="B7" s="11"/>
      <c r="C7" s="11"/>
    </row>
    <row r="8" spans="1:3" x14ac:dyDescent="0.25">
      <c r="A8" s="7" t="s">
        <v>17</v>
      </c>
      <c r="B8" s="11"/>
      <c r="C8" s="11"/>
    </row>
    <row r="9" spans="1:3" x14ac:dyDescent="0.25">
      <c r="A9" s="7" t="s">
        <v>18</v>
      </c>
      <c r="B9" s="11"/>
      <c r="C9" s="11"/>
    </row>
    <row r="10" spans="1:3" x14ac:dyDescent="0.25">
      <c r="A10" s="7" t="s">
        <v>19</v>
      </c>
      <c r="B10" s="11"/>
      <c r="C10" s="11"/>
    </row>
    <row r="11" spans="1:3" x14ac:dyDescent="0.25">
      <c r="A11" s="7" t="s">
        <v>20</v>
      </c>
      <c r="B11" s="9"/>
      <c r="C11" s="9"/>
    </row>
    <row r="12" spans="1:3" x14ac:dyDescent="0.25">
      <c r="A12" s="7" t="s">
        <v>21</v>
      </c>
      <c r="B12" s="10"/>
      <c r="C12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.285714285714285" customWidth="1"/>
    <col min="2" max="3" width="17.142857142857142" customWidth="1"/>
  </cols>
  <sheetData>
    <row r="1" spans="1:3" x14ac:dyDescent="0.25">
      <c r="A1" s="6" t="s">
        <v>8</v>
      </c>
      <c r="B1" s="6" t="s">
        <v>9</v>
      </c>
      <c r="C1" s="6" t="s">
        <v>10</v>
      </c>
    </row>
    <row r="2" spans="1:3" x14ac:dyDescent="0.25">
      <c r="A2" s="7" t="s">
        <v>11</v>
      </c>
      <c r="B2" s="8">
        <v>600000</v>
      </c>
      <c r="C2" s="8">
        <v>600000</v>
      </c>
    </row>
    <row r="3" spans="1:3" x14ac:dyDescent="0.25">
      <c r="A3" s="7" t="s">
        <v>12</v>
      </c>
      <c r="B3" s="9">
        <v>0.062</v>
      </c>
      <c r="C3" s="9">
        <v>0.059</v>
      </c>
    </row>
    <row r="4" spans="1:3" x14ac:dyDescent="0.25">
      <c r="A4" s="7" t="s">
        <v>13</v>
      </c>
      <c r="B4" s="10">
        <v>60</v>
      </c>
      <c r="C4" s="10">
        <v>60</v>
      </c>
    </row>
    <row r="5" spans="1:3" x14ac:dyDescent="0.25">
      <c r="A5" s="7" t="s">
        <v>14</v>
      </c>
      <c r="B5" s="9">
        <v>0.01</v>
      </c>
      <c r="C5" s="9">
        <v>0.015</v>
      </c>
    </row>
    <row r="6" spans="1:3" x14ac:dyDescent="0.25">
      <c r="A6" s="7" t="s">
        <v>15</v>
      </c>
      <c r="B6" s="12">
        <f>ROUND(-PMT(B3/12,B4,B2),2)</f>
        <v>11655.56</v>
      </c>
      <c r="C6" s="12">
        <f>ROUND(-PMT(C3/12,C4,C2),2)</f>
        <v>11571.8</v>
      </c>
    </row>
    <row r="7" spans="1:3" x14ac:dyDescent="0.25">
      <c r="A7" s="7" t="s">
        <v>16</v>
      </c>
      <c r="B7" s="12">
        <f>ROUND(B6*B4,2)</f>
        <v>699333.6</v>
      </c>
      <c r="C7" s="12">
        <f>ROUND(C6*C4,2)</f>
        <v>694308</v>
      </c>
    </row>
    <row r="8" spans="1:3" x14ac:dyDescent="0.25">
      <c r="A8" s="7" t="s">
        <v>17</v>
      </c>
      <c r="B8" s="12">
        <f>B7-B2</f>
        <v>99333.6</v>
      </c>
      <c r="C8" s="12">
        <f>C7-C2</f>
        <v>94308</v>
      </c>
    </row>
    <row r="9" spans="1:3" x14ac:dyDescent="0.25">
      <c r="A9" s="7" t="s">
        <v>18</v>
      </c>
      <c r="B9" s="12">
        <f>ROUND(B2*B5,2)</f>
        <v>6000</v>
      </c>
      <c r="C9" s="12">
        <f>ROUND(C2*C5,2)</f>
        <v>9000</v>
      </c>
    </row>
    <row r="10" spans="1:3" x14ac:dyDescent="0.25">
      <c r="A10" s="7" t="s">
        <v>19</v>
      </c>
      <c r="B10" s="13">
        <f>B8+B9</f>
        <v>105333.6</v>
      </c>
      <c r="C10" s="13">
        <f>C8+C9</f>
        <v>103308</v>
      </c>
    </row>
    <row r="11" spans="1:3" x14ac:dyDescent="0.25">
      <c r="A11" s="7" t="s">
        <v>20</v>
      </c>
      <c r="B11" s="14">
        <f>(1+RATE(B4,-B6,B2-B9))^12-1</f>
        <v>0.068240352484</v>
      </c>
      <c r="C11" s="14">
        <f>(1+RATE(C4,-C6,C2-C9))^12-1</f>
        <v>0.067286425403</v>
      </c>
    </row>
    <row r="12" spans="1:3" x14ac:dyDescent="0.25">
      <c r="A12" s="7" t="s">
        <v>21</v>
      </c>
      <c r="B12" s="15" t="str">
        <f>IF(B10&lt;=C10,"A","B")</f>
        <v>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.571428571428571" customWidth="1"/>
    <col min="2" max="2" width="17.142857142857142" customWidth="1"/>
    <col min="3" max="3" width="15.714285714285714" customWidth="1"/>
    <col min="4" max="4" width="14.285714285714286" customWidth="1"/>
    <col min="5" max="5" width="18.571428571428573" customWidth="1"/>
    <col min="6" max="6" width="17.142857142857142" customWidth="1"/>
  </cols>
  <sheetData>
    <row r="1" spans="1:6" x14ac:dyDescent="0.25">
      <c r="A1" s="6" t="s">
        <v>22</v>
      </c>
      <c r="B1" s="6" t="s">
        <v>23</v>
      </c>
      <c r="C1" s="6" t="s">
        <v>15</v>
      </c>
      <c r="D1" s="6" t="s">
        <v>24</v>
      </c>
      <c r="E1" s="6" t="s">
        <v>25</v>
      </c>
      <c r="F1" s="6" t="s">
        <v>26</v>
      </c>
    </row>
    <row r="2" spans="1:6" x14ac:dyDescent="0.25">
      <c r="A2" s="16">
        <v>1</v>
      </c>
      <c r="B2" s="12">
        <f>Offres!$B$2</f>
        <v>600000</v>
      </c>
      <c r="C2" s="12">
        <f>Offres!$B$6</f>
        <v>11655.56</v>
      </c>
      <c r="D2" s="11"/>
      <c r="E2" s="11"/>
      <c r="F2" s="12">
        <f>B2-E2</f>
        <v>591444.43868</v>
      </c>
    </row>
    <row r="3" spans="1:6" x14ac:dyDescent="0.25">
      <c r="A3" s="16">
        <v>2</v>
      </c>
      <c r="B3" s="12">
        <f>F2</f>
        <v>591444.43868</v>
      </c>
      <c r="C3" s="12">
        <f>Offres!$B$6</f>
        <v>11655.56</v>
      </c>
      <c r="D3" s="11"/>
      <c r="E3" s="11"/>
      <c r="F3" s="12">
        <f>B3-E3</f>
        <v>582844.67363</v>
      </c>
    </row>
    <row r="4" spans="1:6" x14ac:dyDescent="0.25">
      <c r="A4" s="16">
        <v>3</v>
      </c>
      <c r="B4" s="12">
        <f>F3</f>
        <v>582844.67363</v>
      </c>
      <c r="C4" s="12">
        <f>Offres!$B$6</f>
        <v>11655.56</v>
      </c>
      <c r="D4" s="11"/>
      <c r="E4" s="11"/>
      <c r="F4" s="12">
        <f>B4-E4</f>
        <v>574200.47646</v>
      </c>
    </row>
    <row r="5" spans="1:6" x14ac:dyDescent="0.25">
      <c r="A5" s="16">
        <v>4</v>
      </c>
      <c r="B5" s="12">
        <f>F4</f>
        <v>574200.47646</v>
      </c>
      <c r="C5" s="12">
        <f>Offres!$B$6</f>
        <v>11655.56</v>
      </c>
      <c r="D5" s="11"/>
      <c r="E5" s="11"/>
      <c r="F5" s="12">
        <f>B5-E5</f>
        <v>565511.61761</v>
      </c>
    </row>
    <row r="6" spans="1:6" x14ac:dyDescent="0.25">
      <c r="A6" s="16">
        <v>5</v>
      </c>
      <c r="B6" s="12">
        <f>F5</f>
        <v>565511.61761</v>
      </c>
      <c r="C6" s="12">
        <f>Offres!$B$6</f>
        <v>11655.56</v>
      </c>
      <c r="D6" s="11"/>
      <c r="E6" s="11"/>
      <c r="F6" s="12">
        <f>B6-E6</f>
        <v>556777.86632</v>
      </c>
    </row>
    <row r="7" spans="1:6" x14ac:dyDescent="0.25">
      <c r="A7" s="16">
        <v>6</v>
      </c>
      <c r="B7" s="12">
        <f>F6</f>
        <v>556777.86632</v>
      </c>
      <c r="C7" s="12">
        <f>Offres!$B$6</f>
        <v>11655.56</v>
      </c>
      <c r="D7" s="11"/>
      <c r="E7" s="11"/>
      <c r="F7" s="12">
        <f>B7-E7</f>
        <v>547998.99064</v>
      </c>
    </row>
    <row r="8" spans="1:6" x14ac:dyDescent="0.25">
      <c r="A8" s="16">
        <v>7</v>
      </c>
      <c r="B8" s="12">
        <f>F7</f>
        <v>547998.99064</v>
      </c>
      <c r="C8" s="12">
        <f>Offres!$B$6</f>
        <v>11655.56</v>
      </c>
      <c r="D8" s="11"/>
      <c r="E8" s="11"/>
      <c r="F8" s="12">
        <f>B8-E8</f>
        <v>539174.75744</v>
      </c>
    </row>
    <row r="9" spans="1:6" x14ac:dyDescent="0.25">
      <c r="A9" s="16">
        <v>8</v>
      </c>
      <c r="B9" s="12">
        <f>F8</f>
        <v>539174.75744</v>
      </c>
      <c r="C9" s="12">
        <f>Offres!$B$6</f>
        <v>11655.56</v>
      </c>
      <c r="D9" s="11"/>
      <c r="E9" s="11"/>
      <c r="F9" s="12">
        <f>B9-E9</f>
        <v>530304.93237</v>
      </c>
    </row>
    <row r="10" spans="1:6" x14ac:dyDescent="0.25">
      <c r="A10" s="16">
        <v>9</v>
      </c>
      <c r="B10" s="12">
        <f>F9</f>
        <v>530304.93237</v>
      </c>
      <c r="C10" s="12">
        <f>Offres!$B$6</f>
        <v>11655.56</v>
      </c>
      <c r="D10" s="11"/>
      <c r="E10" s="11"/>
      <c r="F10" s="12">
        <f>B10-E10</f>
        <v>521389.27987</v>
      </c>
    </row>
    <row r="11" spans="1:6" x14ac:dyDescent="0.25">
      <c r="A11" s="16">
        <v>10</v>
      </c>
      <c r="B11" s="12">
        <f>F10</f>
        <v>521389.27987</v>
      </c>
      <c r="C11" s="12">
        <f>Offres!$B$6</f>
        <v>11655.56</v>
      </c>
      <c r="D11" s="11"/>
      <c r="E11" s="11"/>
      <c r="F11" s="12">
        <f>B11-E11</f>
        <v>512427.56317</v>
      </c>
    </row>
    <row r="12" spans="1:6" x14ac:dyDescent="0.25">
      <c r="A12" s="16">
        <v>11</v>
      </c>
      <c r="B12" s="12">
        <f>F11</f>
        <v>512427.56317</v>
      </c>
      <c r="C12" s="12">
        <f>Offres!$B$6</f>
        <v>11655.56</v>
      </c>
      <c r="D12" s="11"/>
      <c r="E12" s="11"/>
      <c r="F12" s="12">
        <f>B12-E12</f>
        <v>503419.54426</v>
      </c>
    </row>
    <row r="13" spans="1:6" x14ac:dyDescent="0.25">
      <c r="A13" s="16">
        <v>12</v>
      </c>
      <c r="B13" s="12">
        <f>F12</f>
        <v>503419.54426</v>
      </c>
      <c r="C13" s="12">
        <f>Offres!$B$6</f>
        <v>11655.56</v>
      </c>
      <c r="D13" s="11"/>
      <c r="E13" s="11"/>
      <c r="F13" s="12">
        <f>B13-E13</f>
        <v>494364.98392</v>
      </c>
    </row>
    <row r="14" spans="1:6" x14ac:dyDescent="0.25">
      <c r="A14" s="16">
        <v>13</v>
      </c>
      <c r="B14" s="12">
        <f>F13</f>
        <v>494364.98392</v>
      </c>
      <c r="C14" s="12">
        <f>Offres!$B$6</f>
        <v>11655.56</v>
      </c>
      <c r="D14" s="11"/>
      <c r="E14" s="11"/>
      <c r="F14" s="12">
        <f>B14-E14</f>
        <v>485263.64169</v>
      </c>
    </row>
    <row r="15" spans="1:6" x14ac:dyDescent="0.25">
      <c r="A15" s="16">
        <v>14</v>
      </c>
      <c r="B15" s="12">
        <f>F14</f>
        <v>485263.64169</v>
      </c>
      <c r="C15" s="12">
        <f>Offres!$B$6</f>
        <v>11655.56</v>
      </c>
      <c r="D15" s="11"/>
      <c r="E15" s="11"/>
      <c r="F15" s="12">
        <f>B15-E15</f>
        <v>476115.27586</v>
      </c>
    </row>
    <row r="16" spans="1:6" x14ac:dyDescent="0.25">
      <c r="A16" s="16">
        <v>15</v>
      </c>
      <c r="B16" s="12">
        <f>F15</f>
        <v>476115.27586</v>
      </c>
      <c r="C16" s="12">
        <f>Offres!$B$6</f>
        <v>11655.56</v>
      </c>
      <c r="D16" s="11"/>
      <c r="E16" s="11"/>
      <c r="F16" s="12">
        <f>B16-E16</f>
        <v>466919.64346</v>
      </c>
    </row>
    <row r="17" spans="1:6" x14ac:dyDescent="0.25">
      <c r="A17" s="16">
        <v>16</v>
      </c>
      <c r="B17" s="12">
        <f>F16</f>
        <v>466919.64346</v>
      </c>
      <c r="C17" s="12">
        <f>Offres!$B$6</f>
        <v>11655.56</v>
      </c>
      <c r="D17" s="11"/>
      <c r="E17" s="11"/>
      <c r="F17" s="12">
        <f>B17-E17</f>
        <v>457676.50031</v>
      </c>
    </row>
    <row r="18" spans="1:6" x14ac:dyDescent="0.25">
      <c r="A18" s="16">
        <v>17</v>
      </c>
      <c r="B18" s="12">
        <f>F17</f>
        <v>457676.50031</v>
      </c>
      <c r="C18" s="12">
        <f>Offres!$B$6</f>
        <v>11655.56</v>
      </c>
      <c r="D18" s="11"/>
      <c r="E18" s="11"/>
      <c r="F18" s="12">
        <f>B18-E18</f>
        <v>448385.60091</v>
      </c>
    </row>
    <row r="19" spans="1:6" x14ac:dyDescent="0.25">
      <c r="A19" s="16">
        <v>18</v>
      </c>
      <c r="B19" s="12">
        <f>F18</f>
        <v>448385.60091</v>
      </c>
      <c r="C19" s="12">
        <f>Offres!$B$6</f>
        <v>11655.56</v>
      </c>
      <c r="D19" s="11"/>
      <c r="E19" s="11"/>
      <c r="F19" s="12">
        <f>B19-E19</f>
        <v>439046.69853</v>
      </c>
    </row>
    <row r="20" spans="1:6" x14ac:dyDescent="0.25">
      <c r="A20" s="16">
        <v>19</v>
      </c>
      <c r="B20" s="12">
        <f>F19</f>
        <v>439046.69853</v>
      </c>
      <c r="C20" s="12">
        <f>Offres!$B$6</f>
        <v>11655.56</v>
      </c>
      <c r="D20" s="11"/>
      <c r="E20" s="11"/>
      <c r="F20" s="12">
        <f>B20-E20</f>
        <v>429659.54515</v>
      </c>
    </row>
    <row r="21" spans="1:6" x14ac:dyDescent="0.25">
      <c r="A21" s="16">
        <v>20</v>
      </c>
      <c r="B21" s="12">
        <f>F20</f>
        <v>429659.54515</v>
      </c>
      <c r="C21" s="12">
        <f>Offres!$B$6</f>
        <v>11655.56</v>
      </c>
      <c r="D21" s="11"/>
      <c r="E21" s="11"/>
      <c r="F21" s="12">
        <f>B21-E21</f>
        <v>420223.89149</v>
      </c>
    </row>
    <row r="22" spans="1:6" x14ac:dyDescent="0.25">
      <c r="A22" s="16">
        <v>21</v>
      </c>
      <c r="B22" s="12">
        <f>F21</f>
        <v>420223.89149</v>
      </c>
      <c r="C22" s="12">
        <f>Offres!$B$6</f>
        <v>11655.56</v>
      </c>
      <c r="D22" s="11"/>
      <c r="E22" s="11"/>
      <c r="F22" s="12">
        <f>B22-E22</f>
        <v>410739.48694</v>
      </c>
    </row>
    <row r="23" spans="1:6" x14ac:dyDescent="0.25">
      <c r="A23" s="16">
        <v>22</v>
      </c>
      <c r="B23" s="12">
        <f>F22</f>
        <v>410739.48694</v>
      </c>
      <c r="C23" s="12">
        <f>Offres!$B$6</f>
        <v>11655.56</v>
      </c>
      <c r="D23" s="11"/>
      <c r="E23" s="11"/>
      <c r="F23" s="12">
        <f>B23-E23</f>
        <v>401206.07964</v>
      </c>
    </row>
    <row r="24" spans="1:6" x14ac:dyDescent="0.25">
      <c r="A24" s="16">
        <v>23</v>
      </c>
      <c r="B24" s="12">
        <f>F23</f>
        <v>401206.07964</v>
      </c>
      <c r="C24" s="12">
        <f>Offres!$B$6</f>
        <v>11655.56</v>
      </c>
      <c r="D24" s="11"/>
      <c r="E24" s="11"/>
      <c r="F24" s="12">
        <f>B24-E24</f>
        <v>391623.4164</v>
      </c>
    </row>
    <row r="25" spans="1:6" x14ac:dyDescent="0.25">
      <c r="A25" s="16">
        <v>24</v>
      </c>
      <c r="B25" s="12">
        <f>F24</f>
        <v>391623.4164</v>
      </c>
      <c r="C25" s="12">
        <f>Offres!$B$6</f>
        <v>11655.56</v>
      </c>
      <c r="D25" s="11"/>
      <c r="E25" s="11"/>
      <c r="F25" s="12">
        <f>B25-E25</f>
        <v>381991.24274</v>
      </c>
    </row>
    <row r="26" spans="1:6" x14ac:dyDescent="0.25">
      <c r="A26" s="16">
        <v>25</v>
      </c>
      <c r="B26" s="12">
        <f>F25</f>
        <v>381991.24274</v>
      </c>
      <c r="C26" s="12">
        <f>Offres!$B$6</f>
        <v>11655.56</v>
      </c>
      <c r="D26" s="11"/>
      <c r="E26" s="11"/>
      <c r="F26" s="12">
        <f>B26-E26</f>
        <v>372309.30284</v>
      </c>
    </row>
    <row r="27" spans="1:6" x14ac:dyDescent="0.25">
      <c r="A27" s="16">
        <v>26</v>
      </c>
      <c r="B27" s="12">
        <f>F26</f>
        <v>372309.30284</v>
      </c>
      <c r="C27" s="12">
        <f>Offres!$B$6</f>
        <v>11655.56</v>
      </c>
      <c r="D27" s="11"/>
      <c r="E27" s="11"/>
      <c r="F27" s="12">
        <f>B27-E27</f>
        <v>362577.33959</v>
      </c>
    </row>
    <row r="28" spans="1:6" x14ac:dyDescent="0.25">
      <c r="A28" s="16">
        <v>27</v>
      </c>
      <c r="B28" s="12">
        <f>F27</f>
        <v>362577.33959</v>
      </c>
      <c r="C28" s="12">
        <f>Offres!$B$6</f>
        <v>11655.56</v>
      </c>
      <c r="D28" s="11"/>
      <c r="E28" s="11"/>
      <c r="F28" s="12">
        <f>B28-E28</f>
        <v>352795.09453</v>
      </c>
    </row>
    <row r="29" spans="1:6" x14ac:dyDescent="0.25">
      <c r="A29" s="16">
        <v>28</v>
      </c>
      <c r="B29" s="12">
        <f>F28</f>
        <v>352795.09453</v>
      </c>
      <c r="C29" s="12">
        <f>Offres!$B$6</f>
        <v>11655.56</v>
      </c>
      <c r="D29" s="11"/>
      <c r="E29" s="11"/>
      <c r="F29" s="12">
        <f>B29-E29</f>
        <v>342962.30787</v>
      </c>
    </row>
    <row r="30" spans="1:6" x14ac:dyDescent="0.25">
      <c r="A30" s="16">
        <v>29</v>
      </c>
      <c r="B30" s="12">
        <f>F29</f>
        <v>342962.30787</v>
      </c>
      <c r="C30" s="12">
        <f>Offres!$B$6</f>
        <v>11655.56</v>
      </c>
      <c r="D30" s="11"/>
      <c r="E30" s="11"/>
      <c r="F30" s="12">
        <f>B30-E30</f>
        <v>333078.71847</v>
      </c>
    </row>
    <row r="31" spans="1:6" x14ac:dyDescent="0.25">
      <c r="A31" s="16">
        <v>30</v>
      </c>
      <c r="B31" s="12">
        <f>F30</f>
        <v>333078.71847</v>
      </c>
      <c r="C31" s="12">
        <f>Offres!$B$6</f>
        <v>11655.56</v>
      </c>
      <c r="D31" s="11"/>
      <c r="E31" s="11"/>
      <c r="F31" s="12">
        <f>B31-E31</f>
        <v>323144.06387</v>
      </c>
    </row>
    <row r="32" spans="1:6" x14ac:dyDescent="0.25">
      <c r="A32" s="16">
        <v>31</v>
      </c>
      <c r="B32" s="12">
        <f>F31</f>
        <v>323144.06387</v>
      </c>
      <c r="C32" s="12">
        <f>Offres!$B$6</f>
        <v>11655.56</v>
      </c>
      <c r="D32" s="11"/>
      <c r="E32" s="11"/>
      <c r="F32" s="12">
        <f>B32-E32</f>
        <v>313158.08021</v>
      </c>
    </row>
    <row r="33" spans="1:6" x14ac:dyDescent="0.25">
      <c r="A33" s="16">
        <v>32</v>
      </c>
      <c r="B33" s="12">
        <f>F32</f>
        <v>313158.08021</v>
      </c>
      <c r="C33" s="12">
        <f>Offres!$B$6</f>
        <v>11655.56</v>
      </c>
      <c r="D33" s="11"/>
      <c r="E33" s="11"/>
      <c r="F33" s="12">
        <f>B33-E33</f>
        <v>303120.50231</v>
      </c>
    </row>
    <row r="34" spans="1:6" x14ac:dyDescent="0.25">
      <c r="A34" s="16">
        <v>33</v>
      </c>
      <c r="B34" s="12">
        <f>F33</f>
        <v>303120.50231</v>
      </c>
      <c r="C34" s="12">
        <f>Offres!$B$6</f>
        <v>11655.56</v>
      </c>
      <c r="D34" s="11"/>
      <c r="E34" s="11"/>
      <c r="F34" s="12">
        <f>B34-E34</f>
        <v>293031.06359</v>
      </c>
    </row>
    <row r="35" spans="1:6" x14ac:dyDescent="0.25">
      <c r="A35" s="16">
        <v>34</v>
      </c>
      <c r="B35" s="12">
        <f>F34</f>
        <v>293031.06359</v>
      </c>
      <c r="C35" s="12">
        <f>Offres!$B$6</f>
        <v>11655.56</v>
      </c>
      <c r="D35" s="11"/>
      <c r="E35" s="11"/>
      <c r="F35" s="12">
        <f>B35-E35</f>
        <v>282889.4961</v>
      </c>
    </row>
    <row r="36" spans="1:6" x14ac:dyDescent="0.25">
      <c r="A36" s="16">
        <v>35</v>
      </c>
      <c r="B36" s="12">
        <f>F35</f>
        <v>282889.4961</v>
      </c>
      <c r="C36" s="12">
        <f>Offres!$B$6</f>
        <v>11655.56</v>
      </c>
      <c r="D36" s="11"/>
      <c r="E36" s="11"/>
      <c r="F36" s="12">
        <f>B36-E36</f>
        <v>272695.53052</v>
      </c>
    </row>
    <row r="37" spans="1:6" x14ac:dyDescent="0.25">
      <c r="A37" s="16">
        <v>36</v>
      </c>
      <c r="B37" s="12">
        <f>F36</f>
        <v>272695.53052</v>
      </c>
      <c r="C37" s="12">
        <f>Offres!$B$6</f>
        <v>11655.56</v>
      </c>
      <c r="D37" s="11"/>
      <c r="E37" s="11"/>
      <c r="F37" s="12">
        <f>B37-E37</f>
        <v>262448.89611</v>
      </c>
    </row>
    <row r="38" spans="1:6" x14ac:dyDescent="0.25">
      <c r="A38" s="16">
        <v>37</v>
      </c>
      <c r="B38" s="12">
        <f>F37</f>
        <v>262448.89611</v>
      </c>
      <c r="C38" s="12">
        <f>Offres!$B$6</f>
        <v>11655.56</v>
      </c>
      <c r="D38" s="11"/>
      <c r="E38" s="11"/>
      <c r="F38" s="12">
        <f>B38-E38</f>
        <v>252149.32075</v>
      </c>
    </row>
    <row r="39" spans="1:6" x14ac:dyDescent="0.25">
      <c r="A39" s="16">
        <v>38</v>
      </c>
      <c r="B39" s="12">
        <f>F38</f>
        <v>252149.32075</v>
      </c>
      <c r="C39" s="12">
        <f>Offres!$B$6</f>
        <v>11655.56</v>
      </c>
      <c r="D39" s="11"/>
      <c r="E39" s="11"/>
      <c r="F39" s="12">
        <f>B39-E39</f>
        <v>241796.53093</v>
      </c>
    </row>
    <row r="40" spans="1:6" x14ac:dyDescent="0.25">
      <c r="A40" s="16">
        <v>39</v>
      </c>
      <c r="B40" s="12">
        <f>F39</f>
        <v>241796.53093</v>
      </c>
      <c r="C40" s="12">
        <f>Offres!$B$6</f>
        <v>11655.56</v>
      </c>
      <c r="D40" s="11"/>
      <c r="E40" s="11"/>
      <c r="F40" s="12">
        <f>B40-E40</f>
        <v>231390.25169</v>
      </c>
    </row>
    <row r="41" spans="1:6" x14ac:dyDescent="0.25">
      <c r="A41" s="16">
        <v>40</v>
      </c>
      <c r="B41" s="12">
        <f>F40</f>
        <v>231390.25169</v>
      </c>
      <c r="C41" s="12">
        <f>Offres!$B$6</f>
        <v>11655.56</v>
      </c>
      <c r="D41" s="11"/>
      <c r="E41" s="11"/>
      <c r="F41" s="12">
        <f>B41-E41</f>
        <v>220930.20667</v>
      </c>
    </row>
    <row r="42" spans="1:6" x14ac:dyDescent="0.25">
      <c r="A42" s="16">
        <v>41</v>
      </c>
      <c r="B42" s="12">
        <f>F41</f>
        <v>220930.20667</v>
      </c>
      <c r="C42" s="12">
        <f>Offres!$B$6</f>
        <v>11655.56</v>
      </c>
      <c r="D42" s="11"/>
      <c r="E42" s="11"/>
      <c r="F42" s="12">
        <f>B42-E42</f>
        <v>210416.11809</v>
      </c>
    </row>
    <row r="43" spans="1:6" x14ac:dyDescent="0.25">
      <c r="A43" s="16">
        <v>42</v>
      </c>
      <c r="B43" s="12">
        <f>F42</f>
        <v>210416.11809</v>
      </c>
      <c r="C43" s="12">
        <f>Offres!$B$6</f>
        <v>11655.56</v>
      </c>
      <c r="D43" s="11"/>
      <c r="E43" s="11"/>
      <c r="F43" s="12">
        <f>B43-E43</f>
        <v>199847.70671</v>
      </c>
    </row>
    <row r="44" spans="1:6" x14ac:dyDescent="0.25">
      <c r="A44" s="16">
        <v>43</v>
      </c>
      <c r="B44" s="12">
        <f>F43</f>
        <v>199847.70671</v>
      </c>
      <c r="C44" s="12">
        <f>Offres!$B$6</f>
        <v>11655.56</v>
      </c>
      <c r="D44" s="11"/>
      <c r="E44" s="11"/>
      <c r="F44" s="12">
        <f>B44-E44</f>
        <v>189224.69188</v>
      </c>
    </row>
    <row r="45" spans="1:6" x14ac:dyDescent="0.25">
      <c r="A45" s="16">
        <v>44</v>
      </c>
      <c r="B45" s="12">
        <f>F44</f>
        <v>189224.69188</v>
      </c>
      <c r="C45" s="12">
        <f>Offres!$B$6</f>
        <v>11655.56</v>
      </c>
      <c r="D45" s="11"/>
      <c r="E45" s="11"/>
      <c r="F45" s="12">
        <f>B45-E45</f>
        <v>178546.79147</v>
      </c>
    </row>
    <row r="46" spans="1:6" x14ac:dyDescent="0.25">
      <c r="A46" s="16">
        <v>45</v>
      </c>
      <c r="B46" s="12">
        <f>F45</f>
        <v>178546.79147</v>
      </c>
      <c r="C46" s="12">
        <f>Offres!$B$6</f>
        <v>11655.56</v>
      </c>
      <c r="D46" s="11"/>
      <c r="E46" s="11"/>
      <c r="F46" s="12">
        <f>B46-E46</f>
        <v>167813.72191</v>
      </c>
    </row>
    <row r="47" spans="1:6" x14ac:dyDescent="0.25">
      <c r="A47" s="16">
        <v>46</v>
      </c>
      <c r="B47" s="12">
        <f>F46</f>
        <v>167813.72191</v>
      </c>
      <c r="C47" s="12">
        <f>Offres!$B$6</f>
        <v>11655.56</v>
      </c>
      <c r="D47" s="11"/>
      <c r="E47" s="11"/>
      <c r="F47" s="12">
        <f>B47-E47</f>
        <v>157025.19816</v>
      </c>
    </row>
    <row r="48" spans="1:6" x14ac:dyDescent="0.25">
      <c r="A48" s="16">
        <v>47</v>
      </c>
      <c r="B48" s="12">
        <f>F47</f>
        <v>157025.19816</v>
      </c>
      <c r="C48" s="12">
        <f>Offres!$B$6</f>
        <v>11655.56</v>
      </c>
      <c r="D48" s="11"/>
      <c r="E48" s="11"/>
      <c r="F48" s="12">
        <f>B48-E48</f>
        <v>146180.9337</v>
      </c>
    </row>
    <row r="49" spans="1:6" x14ac:dyDescent="0.25">
      <c r="A49" s="16">
        <v>48</v>
      </c>
      <c r="B49" s="12">
        <f>F48</f>
        <v>146180.9337</v>
      </c>
      <c r="C49" s="12">
        <f>Offres!$B$6</f>
        <v>11655.56</v>
      </c>
      <c r="D49" s="11"/>
      <c r="E49" s="11"/>
      <c r="F49" s="12">
        <f>B49-E49</f>
        <v>135280.64054</v>
      </c>
    </row>
    <row r="50" spans="1:6" x14ac:dyDescent="0.25">
      <c r="A50" s="16">
        <v>49</v>
      </c>
      <c r="B50" s="12">
        <f>F49</f>
        <v>135280.64054</v>
      </c>
      <c r="C50" s="12">
        <f>Offres!$B$6</f>
        <v>11655.56</v>
      </c>
      <c r="D50" s="11"/>
      <c r="E50" s="11"/>
      <c r="F50" s="12">
        <f>B50-E50</f>
        <v>124324.0292</v>
      </c>
    </row>
    <row r="51" spans="1:6" x14ac:dyDescent="0.25">
      <c r="A51" s="16">
        <v>50</v>
      </c>
      <c r="B51" s="12">
        <f>F50</f>
        <v>124324.0292</v>
      </c>
      <c r="C51" s="12">
        <f>Offres!$B$6</f>
        <v>11655.56</v>
      </c>
      <c r="D51" s="11"/>
      <c r="E51" s="11"/>
      <c r="F51" s="12">
        <f>B51-E51</f>
        <v>113310.8087</v>
      </c>
    </row>
    <row r="52" spans="1:6" x14ac:dyDescent="0.25">
      <c r="A52" s="16">
        <v>51</v>
      </c>
      <c r="B52" s="12">
        <f>F51</f>
        <v>113310.8087</v>
      </c>
      <c r="C52" s="12">
        <f>Offres!$B$6</f>
        <v>11655.56</v>
      </c>
      <c r="D52" s="11"/>
      <c r="E52" s="11"/>
      <c r="F52" s="12">
        <f>B52-E52</f>
        <v>102240.68656</v>
      </c>
    </row>
    <row r="53" spans="1:6" x14ac:dyDescent="0.25">
      <c r="A53" s="16">
        <v>52</v>
      </c>
      <c r="B53" s="12">
        <f>F52</f>
        <v>102240.68656</v>
      </c>
      <c r="C53" s="12">
        <f>Offres!$B$6</f>
        <v>11655.56</v>
      </c>
      <c r="D53" s="11"/>
      <c r="E53" s="11"/>
      <c r="F53" s="12">
        <f>B53-E53</f>
        <v>91113.368791</v>
      </c>
    </row>
    <row r="54" spans="1:6" x14ac:dyDescent="0.25">
      <c r="A54" s="16">
        <v>53</v>
      </c>
      <c r="B54" s="12">
        <f>F53</f>
        <v>91113.368791</v>
      </c>
      <c r="C54" s="12">
        <f>Offres!$B$6</f>
        <v>11655.56</v>
      </c>
      <c r="D54" s="11"/>
      <c r="E54" s="11"/>
      <c r="F54" s="12">
        <f>B54-E54</f>
        <v>79928.55988</v>
      </c>
    </row>
    <row r="55" spans="1:6" x14ac:dyDescent="0.25">
      <c r="A55" s="16">
        <v>54</v>
      </c>
      <c r="B55" s="12">
        <f>F54</f>
        <v>79928.55988</v>
      </c>
      <c r="C55" s="12">
        <f>Offres!$B$6</f>
        <v>11655.56</v>
      </c>
      <c r="D55" s="11"/>
      <c r="E55" s="11"/>
      <c r="F55" s="12">
        <f>B55-E55</f>
        <v>68685.962789</v>
      </c>
    </row>
    <row r="56" spans="1:6" x14ac:dyDescent="0.25">
      <c r="A56" s="16">
        <v>55</v>
      </c>
      <c r="B56" s="12">
        <f>F55</f>
        <v>68685.962789</v>
      </c>
      <c r="C56" s="12">
        <f>Offres!$B$6</f>
        <v>11655.56</v>
      </c>
      <c r="D56" s="11"/>
      <c r="E56" s="11"/>
      <c r="F56" s="12">
        <f>B56-E56</f>
        <v>57385.278947</v>
      </c>
    </row>
    <row r="57" spans="1:6" x14ac:dyDescent="0.25">
      <c r="A57" s="16">
        <v>56</v>
      </c>
      <c r="B57" s="12">
        <f>F56</f>
        <v>57385.278947</v>
      </c>
      <c r="C57" s="12">
        <f>Offres!$B$6</f>
        <v>11655.56</v>
      </c>
      <c r="D57" s="11"/>
      <c r="E57" s="11"/>
      <c r="F57" s="12">
        <f>B57-E57</f>
        <v>46026.208238</v>
      </c>
    </row>
    <row r="58" spans="1:6" x14ac:dyDescent="0.25">
      <c r="A58" s="16">
        <v>57</v>
      </c>
      <c r="B58" s="12">
        <f>F57</f>
        <v>46026.208238</v>
      </c>
      <c r="C58" s="12">
        <f>Offres!$B$6</f>
        <v>11655.56</v>
      </c>
      <c r="D58" s="11"/>
      <c r="E58" s="11"/>
      <c r="F58" s="12">
        <f>B58-E58</f>
        <v>34608.448997</v>
      </c>
    </row>
    <row r="59" spans="1:6" x14ac:dyDescent="0.25">
      <c r="A59" s="16">
        <v>58</v>
      </c>
      <c r="B59" s="12">
        <f>F58</f>
        <v>34608.448997</v>
      </c>
      <c r="C59" s="12">
        <f>Offres!$B$6</f>
        <v>11655.56</v>
      </c>
      <c r="D59" s="11"/>
      <c r="E59" s="11"/>
      <c r="F59" s="12">
        <f>B59-E59</f>
        <v>23131.698</v>
      </c>
    </row>
    <row r="60" spans="1:6" x14ac:dyDescent="0.25">
      <c r="A60" s="16">
        <v>59</v>
      </c>
      <c r="B60" s="12">
        <f>F59</f>
        <v>23131.698</v>
      </c>
      <c r="C60" s="12">
        <f>Offres!$B$6</f>
        <v>11655.56</v>
      </c>
      <c r="D60" s="11"/>
      <c r="E60" s="11"/>
      <c r="F60" s="12">
        <f>B60-E60</f>
        <v>11595.650456</v>
      </c>
    </row>
    <row r="61" spans="1:6" x14ac:dyDescent="0.25">
      <c r="A61" s="16">
        <v>60</v>
      </c>
      <c r="B61" s="12">
        <f>F60</f>
        <v>11595.650456</v>
      </c>
      <c r="C61" s="12">
        <f>Offres!$B$6</f>
        <v>11655.56</v>
      </c>
      <c r="D61" s="11"/>
      <c r="E61" s="11"/>
      <c r="F61" s="12">
        <f>B61-E61</f>
        <v>1.1246811482e-8</v>
      </c>
    </row>
    <row r="62" spans="1:6" x14ac:dyDescent="0.25">
      <c r="A62" s="17" t="s">
        <v>27</v>
      </c>
      <c r="B62" s="18" t="s">
        <v>28</v>
      </c>
      <c r="C62" s="19">
        <f>SUM(C2:C61)</f>
        <v>699333.6</v>
      </c>
      <c r="D62" s="19">
        <f>SUM(D2:D61)</f>
        <v>99333.679009</v>
      </c>
      <c r="E62" s="19">
        <f>SUM(E2:E61)</f>
        <v>600000</v>
      </c>
      <c r="F62" s="1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.571428571428571" customWidth="1"/>
    <col min="2" max="2" width="17.142857142857142" customWidth="1"/>
    <col min="3" max="3" width="15.714285714285714" customWidth="1"/>
    <col min="4" max="4" width="14.285714285714286" customWidth="1"/>
    <col min="5" max="5" width="18.571428571428573" customWidth="1"/>
    <col min="6" max="6" width="17.142857142857142" customWidth="1"/>
  </cols>
  <sheetData>
    <row r="1" spans="1:6" x14ac:dyDescent="0.25">
      <c r="A1" s="6" t="s">
        <v>22</v>
      </c>
      <c r="B1" s="6" t="s">
        <v>23</v>
      </c>
      <c r="C1" s="6" t="s">
        <v>15</v>
      </c>
      <c r="D1" s="6" t="s">
        <v>24</v>
      </c>
      <c r="E1" s="6" t="s">
        <v>25</v>
      </c>
      <c r="F1" s="6" t="s">
        <v>26</v>
      </c>
    </row>
    <row r="2" spans="1:6" x14ac:dyDescent="0.25">
      <c r="A2" s="16">
        <v>1</v>
      </c>
      <c r="B2" s="12">
        <f>Offres!$B$2</f>
        <v>600000</v>
      </c>
      <c r="C2" s="12">
        <f>Offres!$B$6</f>
        <v>11655.56</v>
      </c>
      <c r="D2" s="12">
        <f>-IPMT(Offres!$B$3/12,A2,Offres!$B$4,Offres!$B$2)</f>
        <v>3100</v>
      </c>
      <c r="E2" s="12">
        <f>-PPMT(Offres!$B$3/12,A2,Offres!$B$4,Offres!$B$2)</f>
        <v>8555.5613168</v>
      </c>
      <c r="F2" s="12">
        <f>B2-E2</f>
        <v>591444.43868</v>
      </c>
    </row>
    <row r="3" spans="1:6" x14ac:dyDescent="0.25">
      <c r="A3" s="16">
        <v>2</v>
      </c>
      <c r="B3" s="12">
        <f>F2</f>
        <v>591444.43868</v>
      </c>
      <c r="C3" s="12">
        <f>Offres!$B$6</f>
        <v>11655.56</v>
      </c>
      <c r="D3" s="12">
        <f>-IPMT(Offres!$B$3/12,A3,Offres!$B$4,Offres!$B$2)</f>
        <v>3055.7962665</v>
      </c>
      <c r="E3" s="12">
        <f>-PPMT(Offres!$B$3/12,A3,Offres!$B$4,Offres!$B$2)</f>
        <v>8599.7650503</v>
      </c>
      <c r="F3" s="12">
        <f>B3-E3</f>
        <v>582844.67363</v>
      </c>
    </row>
    <row r="4" spans="1:6" x14ac:dyDescent="0.25">
      <c r="A4" s="16">
        <v>3</v>
      </c>
      <c r="B4" s="12">
        <f>F3</f>
        <v>582844.67363</v>
      </c>
      <c r="C4" s="12">
        <f>Offres!$B$6</f>
        <v>11655.56</v>
      </c>
      <c r="D4" s="12">
        <f>-IPMT(Offres!$B$3/12,A4,Offres!$B$4,Offres!$B$2)</f>
        <v>3011.3641471</v>
      </c>
      <c r="E4" s="12">
        <f>-PPMT(Offres!$B$3/12,A4,Offres!$B$4,Offres!$B$2)</f>
        <v>8644.1971697</v>
      </c>
      <c r="F4" s="12">
        <f>B4-E4</f>
        <v>574200.47646</v>
      </c>
    </row>
    <row r="5" spans="1:6" x14ac:dyDescent="0.25">
      <c r="A5" s="16">
        <v>4</v>
      </c>
      <c r="B5" s="12">
        <f>F4</f>
        <v>574200.47646</v>
      </c>
      <c r="C5" s="12">
        <f>Offres!$B$6</f>
        <v>11655.56</v>
      </c>
      <c r="D5" s="12">
        <f>-IPMT(Offres!$B$3/12,A5,Offres!$B$4,Offres!$B$2)</f>
        <v>2966.7024617</v>
      </c>
      <c r="E5" s="12">
        <f>-PPMT(Offres!$B$3/12,A5,Offres!$B$4,Offres!$B$2)</f>
        <v>8688.8588551</v>
      </c>
      <c r="F5" s="12">
        <f>B5-E5</f>
        <v>565511.61761</v>
      </c>
    </row>
    <row r="6" spans="1:6" x14ac:dyDescent="0.25">
      <c r="A6" s="16">
        <v>5</v>
      </c>
      <c r="B6" s="12">
        <f>F5</f>
        <v>565511.61761</v>
      </c>
      <c r="C6" s="12">
        <f>Offres!$B$6</f>
        <v>11655.56</v>
      </c>
      <c r="D6" s="12">
        <f>-IPMT(Offres!$B$3/12,A6,Offres!$B$4,Offres!$B$2)</f>
        <v>2921.8100243</v>
      </c>
      <c r="E6" s="12">
        <f>-PPMT(Offres!$B$3/12,A6,Offres!$B$4,Offres!$B$2)</f>
        <v>8733.7512925</v>
      </c>
      <c r="F6" s="12">
        <f>B6-E6</f>
        <v>556777.86632</v>
      </c>
    </row>
    <row r="7" spans="1:6" x14ac:dyDescent="0.25">
      <c r="A7" s="16">
        <v>6</v>
      </c>
      <c r="B7" s="12">
        <f>F6</f>
        <v>556777.86632</v>
      </c>
      <c r="C7" s="12">
        <f>Offres!$B$6</f>
        <v>11655.56</v>
      </c>
      <c r="D7" s="12">
        <f>-IPMT(Offres!$B$3/12,A7,Offres!$B$4,Offres!$B$2)</f>
        <v>2876.6856426</v>
      </c>
      <c r="E7" s="12">
        <f>-PPMT(Offres!$B$3/12,A7,Offres!$B$4,Offres!$B$2)</f>
        <v>8778.8756742</v>
      </c>
      <c r="F7" s="12">
        <f>B7-E7</f>
        <v>547998.99064</v>
      </c>
    </row>
    <row r="8" spans="1:6" x14ac:dyDescent="0.25">
      <c r="A8" s="16">
        <v>7</v>
      </c>
      <c r="B8" s="12">
        <f>F7</f>
        <v>547998.99064</v>
      </c>
      <c r="C8" s="12">
        <f>Offres!$B$6</f>
        <v>11655.56</v>
      </c>
      <c r="D8" s="12">
        <f>-IPMT(Offres!$B$3/12,A8,Offres!$B$4,Offres!$B$2)</f>
        <v>2831.3281183</v>
      </c>
      <c r="E8" s="12">
        <f>-PPMT(Offres!$B$3/12,A8,Offres!$B$4,Offres!$B$2)</f>
        <v>8824.2331985</v>
      </c>
      <c r="F8" s="12">
        <f>B8-E8</f>
        <v>539174.75744</v>
      </c>
    </row>
    <row r="9" spans="1:6" x14ac:dyDescent="0.25">
      <c r="A9" s="16">
        <v>8</v>
      </c>
      <c r="B9" s="12">
        <f>F8</f>
        <v>539174.75744</v>
      </c>
      <c r="C9" s="12">
        <f>Offres!$B$6</f>
        <v>11655.56</v>
      </c>
      <c r="D9" s="12">
        <f>-IPMT(Offres!$B$3/12,A9,Offres!$B$4,Offres!$B$2)</f>
        <v>2785.7362468</v>
      </c>
      <c r="E9" s="12">
        <f>-PPMT(Offres!$B$3/12,A9,Offres!$B$4,Offres!$B$2)</f>
        <v>8869.82507</v>
      </c>
      <c r="F9" s="12">
        <f>B9-E9</f>
        <v>530304.93237</v>
      </c>
    </row>
    <row r="10" spans="1:6" x14ac:dyDescent="0.25">
      <c r="A10" s="16">
        <v>9</v>
      </c>
      <c r="B10" s="12">
        <f>F9</f>
        <v>530304.93237</v>
      </c>
      <c r="C10" s="12">
        <f>Offres!$B$6</f>
        <v>11655.56</v>
      </c>
      <c r="D10" s="12">
        <f>-IPMT(Offres!$B$3/12,A10,Offres!$B$4,Offres!$B$2)</f>
        <v>2739.9088173</v>
      </c>
      <c r="E10" s="12">
        <f>-PPMT(Offres!$B$3/12,A10,Offres!$B$4,Offres!$B$2)</f>
        <v>8915.6524996</v>
      </c>
      <c r="F10" s="12">
        <f>B10-E10</f>
        <v>521389.27987</v>
      </c>
    </row>
    <row r="11" spans="1:6" x14ac:dyDescent="0.25">
      <c r="A11" s="16">
        <v>10</v>
      </c>
      <c r="B11" s="12">
        <f>F10</f>
        <v>521389.27987</v>
      </c>
      <c r="C11" s="12">
        <f>Offres!$B$6</f>
        <v>11655.56</v>
      </c>
      <c r="D11" s="12">
        <f>-IPMT(Offres!$B$3/12,A11,Offres!$B$4,Offres!$B$2)</f>
        <v>2693.8446127</v>
      </c>
      <c r="E11" s="12">
        <f>-PPMT(Offres!$B$3/12,A11,Offres!$B$4,Offres!$B$2)</f>
        <v>8961.7167041</v>
      </c>
      <c r="F11" s="12">
        <f>B11-E11</f>
        <v>512427.56317</v>
      </c>
    </row>
    <row r="12" spans="1:6" x14ac:dyDescent="0.25">
      <c r="A12" s="16">
        <v>11</v>
      </c>
      <c r="B12" s="12">
        <f>F11</f>
        <v>512427.56317</v>
      </c>
      <c r="C12" s="12">
        <f>Offres!$B$6</f>
        <v>11655.56</v>
      </c>
      <c r="D12" s="12">
        <f>-IPMT(Offres!$B$3/12,A12,Offres!$B$4,Offres!$B$2)</f>
        <v>2647.5424097</v>
      </c>
      <c r="E12" s="12">
        <f>-PPMT(Offres!$B$3/12,A12,Offres!$B$4,Offres!$B$2)</f>
        <v>9008.0189071</v>
      </c>
      <c r="F12" s="12">
        <f>B12-E12</f>
        <v>503419.54426</v>
      </c>
    </row>
    <row r="13" spans="1:6" x14ac:dyDescent="0.25">
      <c r="A13" s="16">
        <v>12</v>
      </c>
      <c r="B13" s="12">
        <f>F12</f>
        <v>503419.54426</v>
      </c>
      <c r="C13" s="12">
        <f>Offres!$B$6</f>
        <v>11655.56</v>
      </c>
      <c r="D13" s="12">
        <f>-IPMT(Offres!$B$3/12,A13,Offres!$B$4,Offres!$B$2)</f>
        <v>2601.0009787</v>
      </c>
      <c r="E13" s="12">
        <f>-PPMT(Offres!$B$3/12,A13,Offres!$B$4,Offres!$B$2)</f>
        <v>9054.5603381</v>
      </c>
      <c r="F13" s="12">
        <f>B13-E13</f>
        <v>494364.98392</v>
      </c>
    </row>
    <row r="14" spans="1:6" x14ac:dyDescent="0.25">
      <c r="A14" s="16">
        <v>13</v>
      </c>
      <c r="B14" s="12">
        <f>F13</f>
        <v>494364.98392</v>
      </c>
      <c r="C14" s="12">
        <f>Offres!$B$6</f>
        <v>11655.56</v>
      </c>
      <c r="D14" s="12">
        <f>-IPMT(Offres!$B$3/12,A14,Offres!$B$4,Offres!$B$2)</f>
        <v>2554.2190836</v>
      </c>
      <c r="E14" s="12">
        <f>-PPMT(Offres!$B$3/12,A14,Offres!$B$4,Offres!$B$2)</f>
        <v>9101.3422332</v>
      </c>
      <c r="F14" s="12">
        <f>B14-E14</f>
        <v>485263.64169</v>
      </c>
    </row>
    <row r="15" spans="1:6" x14ac:dyDescent="0.25">
      <c r="A15" s="16">
        <v>14</v>
      </c>
      <c r="B15" s="12">
        <f>F14</f>
        <v>485263.64169</v>
      </c>
      <c r="C15" s="12">
        <f>Offres!$B$6</f>
        <v>11655.56</v>
      </c>
      <c r="D15" s="12">
        <f>-IPMT(Offres!$B$3/12,A15,Offres!$B$4,Offres!$B$2)</f>
        <v>2507.1954821</v>
      </c>
      <c r="E15" s="12">
        <f>-PPMT(Offres!$B$3/12,A15,Offres!$B$4,Offres!$B$2)</f>
        <v>9148.3658347</v>
      </c>
      <c r="F15" s="12">
        <f>B15-E15</f>
        <v>476115.27586</v>
      </c>
    </row>
    <row r="16" spans="1:6" x14ac:dyDescent="0.25">
      <c r="A16" s="16">
        <v>15</v>
      </c>
      <c r="B16" s="12">
        <f>F15</f>
        <v>476115.27586</v>
      </c>
      <c r="C16" s="12">
        <f>Offres!$B$6</f>
        <v>11655.56</v>
      </c>
      <c r="D16" s="12">
        <f>-IPMT(Offres!$B$3/12,A16,Offres!$B$4,Offres!$B$2)</f>
        <v>2459.9289253</v>
      </c>
      <c r="E16" s="12">
        <f>-PPMT(Offres!$B$3/12,A16,Offres!$B$4,Offres!$B$2)</f>
        <v>9195.6323916</v>
      </c>
      <c r="F16" s="12">
        <f>B16-E16</f>
        <v>466919.64346</v>
      </c>
    </row>
    <row r="17" spans="1:6" x14ac:dyDescent="0.25">
      <c r="A17" s="16">
        <v>16</v>
      </c>
      <c r="B17" s="12">
        <f>F16</f>
        <v>466919.64346</v>
      </c>
      <c r="C17" s="12">
        <f>Offres!$B$6</f>
        <v>11655.56</v>
      </c>
      <c r="D17" s="12">
        <f>-IPMT(Offres!$B$3/12,A17,Offres!$B$4,Offres!$B$2)</f>
        <v>2412.4181579</v>
      </c>
      <c r="E17" s="12">
        <f>-PPMT(Offres!$B$3/12,A17,Offres!$B$4,Offres!$B$2)</f>
        <v>9243.1431589</v>
      </c>
      <c r="F17" s="12">
        <f>B17-E17</f>
        <v>457676.50031</v>
      </c>
    </row>
    <row r="18" spans="1:6" x14ac:dyDescent="0.25">
      <c r="A18" s="16">
        <v>17</v>
      </c>
      <c r="B18" s="12">
        <f>F17</f>
        <v>457676.50031</v>
      </c>
      <c r="C18" s="12">
        <f>Offres!$B$6</f>
        <v>11655.56</v>
      </c>
      <c r="D18" s="12">
        <f>-IPMT(Offres!$B$3/12,A18,Offres!$B$4,Offres!$B$2)</f>
        <v>2364.6619182</v>
      </c>
      <c r="E18" s="12">
        <f>-PPMT(Offres!$B$3/12,A18,Offres!$B$4,Offres!$B$2)</f>
        <v>9290.8993986</v>
      </c>
      <c r="F18" s="12">
        <f>B18-E18</f>
        <v>448385.60091</v>
      </c>
    </row>
    <row r="19" spans="1:6" x14ac:dyDescent="0.25">
      <c r="A19" s="16">
        <v>18</v>
      </c>
      <c r="B19" s="12">
        <f>F18</f>
        <v>448385.60091</v>
      </c>
      <c r="C19" s="12">
        <f>Offres!$B$6</f>
        <v>11655.56</v>
      </c>
      <c r="D19" s="12">
        <f>-IPMT(Offres!$B$3/12,A19,Offres!$B$4,Offres!$B$2)</f>
        <v>2316.658938</v>
      </c>
      <c r="E19" s="12">
        <f>-PPMT(Offres!$B$3/12,A19,Offres!$B$4,Offres!$B$2)</f>
        <v>9338.9023788</v>
      </c>
      <c r="F19" s="12">
        <f>B19-E19</f>
        <v>439046.69853</v>
      </c>
    </row>
    <row r="20" spans="1:6" x14ac:dyDescent="0.25">
      <c r="A20" s="16">
        <v>19</v>
      </c>
      <c r="B20" s="12">
        <f>F19</f>
        <v>439046.69853</v>
      </c>
      <c r="C20" s="12">
        <f>Offres!$B$6</f>
        <v>11655.56</v>
      </c>
      <c r="D20" s="12">
        <f>-IPMT(Offres!$B$3/12,A20,Offres!$B$4,Offres!$B$2)</f>
        <v>2268.4079424</v>
      </c>
      <c r="E20" s="12">
        <f>-PPMT(Offres!$B$3/12,A20,Offres!$B$4,Offres!$B$2)</f>
        <v>9387.1533744</v>
      </c>
      <c r="F20" s="12">
        <f>B20-E20</f>
        <v>429659.54515</v>
      </c>
    </row>
    <row r="21" spans="1:6" x14ac:dyDescent="0.25">
      <c r="A21" s="16">
        <v>20</v>
      </c>
      <c r="B21" s="12">
        <f>F20</f>
        <v>429659.54515</v>
      </c>
      <c r="C21" s="12">
        <f>Offres!$B$6</f>
        <v>11655.56</v>
      </c>
      <c r="D21" s="12">
        <f>-IPMT(Offres!$B$3/12,A21,Offres!$B$4,Offres!$B$2)</f>
        <v>2219.90765</v>
      </c>
      <c r="E21" s="12">
        <f>-PPMT(Offres!$B$3/12,A21,Offres!$B$4,Offres!$B$2)</f>
        <v>9435.6536669</v>
      </c>
      <c r="F21" s="12">
        <f>B21-E21</f>
        <v>420223.89149</v>
      </c>
    </row>
    <row r="22" spans="1:6" x14ac:dyDescent="0.25">
      <c r="A22" s="16">
        <v>21</v>
      </c>
      <c r="B22" s="12">
        <f>F21</f>
        <v>420223.89149</v>
      </c>
      <c r="C22" s="12">
        <f>Offres!$B$6</f>
        <v>11655.56</v>
      </c>
      <c r="D22" s="12">
        <f>-IPMT(Offres!$B$3/12,A22,Offres!$B$4,Offres!$B$2)</f>
        <v>2171.1567727</v>
      </c>
      <c r="E22" s="12">
        <f>-PPMT(Offres!$B$3/12,A22,Offres!$B$4,Offres!$B$2)</f>
        <v>9484.4045441</v>
      </c>
      <c r="F22" s="12">
        <f>B22-E22</f>
        <v>410739.48694</v>
      </c>
    </row>
    <row r="23" spans="1:6" x14ac:dyDescent="0.25">
      <c r="A23" s="16">
        <v>22</v>
      </c>
      <c r="B23" s="12">
        <f>F22</f>
        <v>410739.48694</v>
      </c>
      <c r="C23" s="12">
        <f>Offres!$B$6</f>
        <v>11655.56</v>
      </c>
      <c r="D23" s="12">
        <f>-IPMT(Offres!$B$3/12,A23,Offres!$B$4,Offres!$B$2)</f>
        <v>2122.1540159</v>
      </c>
      <c r="E23" s="12">
        <f>-PPMT(Offres!$B$3/12,A23,Offres!$B$4,Offres!$B$2)</f>
        <v>9533.4073009</v>
      </c>
      <c r="F23" s="12">
        <f>B23-E23</f>
        <v>401206.07964</v>
      </c>
    </row>
    <row r="24" spans="1:6" x14ac:dyDescent="0.25">
      <c r="A24" s="16">
        <v>23</v>
      </c>
      <c r="B24" s="12">
        <f>F23</f>
        <v>401206.07964</v>
      </c>
      <c r="C24" s="12">
        <f>Offres!$B$6</f>
        <v>11655.56</v>
      </c>
      <c r="D24" s="12">
        <f>-IPMT(Offres!$B$3/12,A24,Offres!$B$4,Offres!$B$2)</f>
        <v>2072.8980781</v>
      </c>
      <c r="E24" s="12">
        <f>-PPMT(Offres!$B$3/12,A24,Offres!$B$4,Offres!$B$2)</f>
        <v>9582.6632387</v>
      </c>
      <c r="F24" s="12">
        <f>B24-E24</f>
        <v>391623.4164</v>
      </c>
    </row>
    <row r="25" spans="1:6" x14ac:dyDescent="0.25">
      <c r="A25" s="16">
        <v>24</v>
      </c>
      <c r="B25" s="12">
        <f>F24</f>
        <v>391623.4164</v>
      </c>
      <c r="C25" s="12">
        <f>Offres!$B$6</f>
        <v>11655.56</v>
      </c>
      <c r="D25" s="12">
        <f>-IPMT(Offres!$B$3/12,A25,Offres!$B$4,Offres!$B$2)</f>
        <v>2023.3876514</v>
      </c>
      <c r="E25" s="12">
        <f>-PPMT(Offres!$B$3/12,A25,Offres!$B$4,Offres!$B$2)</f>
        <v>9632.1736654</v>
      </c>
      <c r="F25" s="12">
        <f>B25-E25</f>
        <v>381991.24274</v>
      </c>
    </row>
    <row r="26" spans="1:6" x14ac:dyDescent="0.25">
      <c r="A26" s="16">
        <v>25</v>
      </c>
      <c r="B26" s="12">
        <f>F25</f>
        <v>381991.24274</v>
      </c>
      <c r="C26" s="12">
        <f>Offres!$B$6</f>
        <v>11655.56</v>
      </c>
      <c r="D26" s="12">
        <f>-IPMT(Offres!$B$3/12,A26,Offres!$B$4,Offres!$B$2)</f>
        <v>1973.6214208</v>
      </c>
      <c r="E26" s="12">
        <f>-PPMT(Offres!$B$3/12,A26,Offres!$B$4,Offres!$B$2)</f>
        <v>9681.939896</v>
      </c>
      <c r="F26" s="12">
        <f>B26-E26</f>
        <v>372309.30284</v>
      </c>
    </row>
    <row r="27" spans="1:6" x14ac:dyDescent="0.25">
      <c r="A27" s="16">
        <v>26</v>
      </c>
      <c r="B27" s="12">
        <f>F26</f>
        <v>372309.30284</v>
      </c>
      <c r="C27" s="12">
        <f>Offres!$B$6</f>
        <v>11655.56</v>
      </c>
      <c r="D27" s="12">
        <f>-IPMT(Offres!$B$3/12,A27,Offres!$B$4,Offres!$B$2)</f>
        <v>1923.5980647</v>
      </c>
      <c r="E27" s="12">
        <f>-PPMT(Offres!$B$3/12,A27,Offres!$B$4,Offres!$B$2)</f>
        <v>9731.9632521</v>
      </c>
      <c r="F27" s="12">
        <f>B27-E27</f>
        <v>362577.33959</v>
      </c>
    </row>
    <row r="28" spans="1:6" x14ac:dyDescent="0.25">
      <c r="A28" s="16">
        <v>27</v>
      </c>
      <c r="B28" s="12">
        <f>F27</f>
        <v>362577.33959</v>
      </c>
      <c r="C28" s="12">
        <f>Offres!$B$6</f>
        <v>11655.56</v>
      </c>
      <c r="D28" s="12">
        <f>-IPMT(Offres!$B$3/12,A28,Offres!$B$4,Offres!$B$2)</f>
        <v>1873.3162545</v>
      </c>
      <c r="E28" s="12">
        <f>-PPMT(Offres!$B$3/12,A28,Offres!$B$4,Offres!$B$2)</f>
        <v>9782.2450623</v>
      </c>
      <c r="F28" s="12">
        <f>B28-E28</f>
        <v>352795.09453</v>
      </c>
    </row>
    <row r="29" spans="1:6" x14ac:dyDescent="0.25">
      <c r="A29" s="16">
        <v>28</v>
      </c>
      <c r="B29" s="12">
        <f>F28</f>
        <v>352795.09453</v>
      </c>
      <c r="C29" s="12">
        <f>Offres!$B$6</f>
        <v>11655.56</v>
      </c>
      <c r="D29" s="12">
        <f>-IPMT(Offres!$B$3/12,A29,Offres!$B$4,Offres!$B$2)</f>
        <v>1822.7746551</v>
      </c>
      <c r="E29" s="12">
        <f>-PPMT(Offres!$B$3/12,A29,Offres!$B$4,Offres!$B$2)</f>
        <v>9832.7866618</v>
      </c>
      <c r="F29" s="12">
        <f>B29-E29</f>
        <v>342962.30787</v>
      </c>
    </row>
    <row r="30" spans="1:6" x14ac:dyDescent="0.25">
      <c r="A30" s="16">
        <v>29</v>
      </c>
      <c r="B30" s="12">
        <f>F29</f>
        <v>342962.30787</v>
      </c>
      <c r="C30" s="12">
        <f>Offres!$B$6</f>
        <v>11655.56</v>
      </c>
      <c r="D30" s="12">
        <f>-IPMT(Offres!$B$3/12,A30,Offres!$B$4,Offres!$B$2)</f>
        <v>1771.971924</v>
      </c>
      <c r="E30" s="12">
        <f>-PPMT(Offres!$B$3/12,A30,Offres!$B$4,Offres!$B$2)</f>
        <v>9883.5893928</v>
      </c>
      <c r="F30" s="12">
        <f>B30-E30</f>
        <v>333078.71847</v>
      </c>
    </row>
    <row r="31" spans="1:6" x14ac:dyDescent="0.25">
      <c r="A31" s="16">
        <v>30</v>
      </c>
      <c r="B31" s="12">
        <f>F30</f>
        <v>333078.71847</v>
      </c>
      <c r="C31" s="12">
        <f>Offres!$B$6</f>
        <v>11655.56</v>
      </c>
      <c r="D31" s="12">
        <f>-IPMT(Offres!$B$3/12,A31,Offres!$B$4,Offres!$B$2)</f>
        <v>1720.9067121</v>
      </c>
      <c r="E31" s="12">
        <f>-PPMT(Offres!$B$3/12,A31,Offres!$B$4,Offres!$B$2)</f>
        <v>9934.6546047</v>
      </c>
      <c r="F31" s="12">
        <f>B31-E31</f>
        <v>323144.06387</v>
      </c>
    </row>
    <row r="32" spans="1:6" x14ac:dyDescent="0.25">
      <c r="A32" s="16">
        <v>31</v>
      </c>
      <c r="B32" s="12">
        <f>F31</f>
        <v>323144.06387</v>
      </c>
      <c r="C32" s="12">
        <f>Offres!$B$6</f>
        <v>11655.56</v>
      </c>
      <c r="D32" s="12">
        <f>-IPMT(Offres!$B$3/12,A32,Offres!$B$4,Offres!$B$2)</f>
        <v>1669.5776633</v>
      </c>
      <c r="E32" s="12">
        <f>-PPMT(Offres!$B$3/12,A32,Offres!$B$4,Offres!$B$2)</f>
        <v>9985.9836535</v>
      </c>
      <c r="F32" s="12">
        <f>B32-E32</f>
        <v>313158.08021</v>
      </c>
    </row>
    <row r="33" spans="1:6" x14ac:dyDescent="0.25">
      <c r="A33" s="16">
        <v>32</v>
      </c>
      <c r="B33" s="12">
        <f>F32</f>
        <v>313158.08021</v>
      </c>
      <c r="C33" s="12">
        <f>Offres!$B$6</f>
        <v>11655.56</v>
      </c>
      <c r="D33" s="12">
        <f>-IPMT(Offres!$B$3/12,A33,Offres!$B$4,Offres!$B$2)</f>
        <v>1617.9834144</v>
      </c>
      <c r="E33" s="12">
        <f>-PPMT(Offres!$B$3/12,A33,Offres!$B$4,Offres!$B$2)</f>
        <v>10037.577902</v>
      </c>
      <c r="F33" s="12">
        <f>B33-E33</f>
        <v>303120.50231</v>
      </c>
    </row>
    <row r="34" spans="1:6" x14ac:dyDescent="0.25">
      <c r="A34" s="16">
        <v>33</v>
      </c>
      <c r="B34" s="12">
        <f>F33</f>
        <v>303120.50231</v>
      </c>
      <c r="C34" s="12">
        <f>Offres!$B$6</f>
        <v>11655.56</v>
      </c>
      <c r="D34" s="12">
        <f>-IPMT(Offres!$B$3/12,A34,Offres!$B$4,Offres!$B$2)</f>
        <v>1566.1225953</v>
      </c>
      <c r="E34" s="12">
        <f>-PPMT(Offres!$B$3/12,A34,Offres!$B$4,Offres!$B$2)</f>
        <v>10089.438722</v>
      </c>
      <c r="F34" s="12">
        <f>B34-E34</f>
        <v>293031.06359</v>
      </c>
    </row>
    <row r="35" spans="1:6" x14ac:dyDescent="0.25">
      <c r="A35" s="16">
        <v>34</v>
      </c>
      <c r="B35" s="12">
        <f>F34</f>
        <v>293031.06359</v>
      </c>
      <c r="C35" s="12">
        <f>Offres!$B$6</f>
        <v>11655.56</v>
      </c>
      <c r="D35" s="12">
        <f>-IPMT(Offres!$B$3/12,A35,Offres!$B$4,Offres!$B$2)</f>
        <v>1513.9938286</v>
      </c>
      <c r="E35" s="12">
        <f>-PPMT(Offres!$B$3/12,A35,Offres!$B$4,Offres!$B$2)</f>
        <v>10141.567488</v>
      </c>
      <c r="F35" s="12">
        <f>B35-E35</f>
        <v>282889.4961</v>
      </c>
    </row>
    <row r="36" spans="1:6" x14ac:dyDescent="0.25">
      <c r="A36" s="16">
        <v>35</v>
      </c>
      <c r="B36" s="12">
        <f>F35</f>
        <v>282889.4961</v>
      </c>
      <c r="C36" s="12">
        <f>Offres!$B$6</f>
        <v>11655.56</v>
      </c>
      <c r="D36" s="12">
        <f>-IPMT(Offres!$B$3/12,A36,Offres!$B$4,Offres!$B$2)</f>
        <v>1461.5957299</v>
      </c>
      <c r="E36" s="12">
        <f>-PPMT(Offres!$B$3/12,A36,Offres!$B$4,Offres!$B$2)</f>
        <v>10193.965587</v>
      </c>
      <c r="F36" s="12">
        <f>B36-E36</f>
        <v>272695.53052</v>
      </c>
    </row>
    <row r="37" spans="1:6" x14ac:dyDescent="0.25">
      <c r="A37" s="16">
        <v>36</v>
      </c>
      <c r="B37" s="12">
        <f>F36</f>
        <v>272695.53052</v>
      </c>
      <c r="C37" s="12">
        <f>Offres!$B$6</f>
        <v>11655.56</v>
      </c>
      <c r="D37" s="12">
        <f>-IPMT(Offres!$B$3/12,A37,Offres!$B$4,Offres!$B$2)</f>
        <v>1408.9269077</v>
      </c>
      <c r="E37" s="12">
        <f>-PPMT(Offres!$B$3/12,A37,Offres!$B$4,Offres!$B$2)</f>
        <v>10246.634409</v>
      </c>
      <c r="F37" s="12">
        <f>B37-E37</f>
        <v>262448.89611</v>
      </c>
    </row>
    <row r="38" spans="1:6" x14ac:dyDescent="0.25">
      <c r="A38" s="16">
        <v>37</v>
      </c>
      <c r="B38" s="12">
        <f>F37</f>
        <v>262448.89611</v>
      </c>
      <c r="C38" s="12">
        <f>Offres!$B$6</f>
        <v>11655.56</v>
      </c>
      <c r="D38" s="12">
        <f>-IPMT(Offres!$B$3/12,A38,Offres!$B$4,Offres!$B$2)</f>
        <v>1355.9859632</v>
      </c>
      <c r="E38" s="12">
        <f>-PPMT(Offres!$B$3/12,A38,Offres!$B$4,Offres!$B$2)</f>
        <v>10299.575354</v>
      </c>
      <c r="F38" s="12">
        <f>B38-E38</f>
        <v>252149.32075</v>
      </c>
    </row>
    <row r="39" spans="1:6" x14ac:dyDescent="0.25">
      <c r="A39" s="16">
        <v>38</v>
      </c>
      <c r="B39" s="12">
        <f>F38</f>
        <v>252149.32075</v>
      </c>
      <c r="C39" s="12">
        <f>Offres!$B$6</f>
        <v>11655.56</v>
      </c>
      <c r="D39" s="12">
        <f>-IPMT(Offres!$B$3/12,A39,Offres!$B$4,Offres!$B$2)</f>
        <v>1302.7714906</v>
      </c>
      <c r="E39" s="12">
        <f>-PPMT(Offres!$B$3/12,A39,Offres!$B$4,Offres!$B$2)</f>
        <v>10352.789826</v>
      </c>
      <c r="F39" s="12">
        <f>B39-E39</f>
        <v>241796.53093</v>
      </c>
    </row>
    <row r="40" spans="1:6" x14ac:dyDescent="0.25">
      <c r="A40" s="16">
        <v>39</v>
      </c>
      <c r="B40" s="12">
        <f>F39</f>
        <v>241796.53093</v>
      </c>
      <c r="C40" s="12">
        <f>Offres!$B$6</f>
        <v>11655.56</v>
      </c>
      <c r="D40" s="12">
        <f>-IPMT(Offres!$B$3/12,A40,Offres!$B$4,Offres!$B$2)</f>
        <v>1249.2820765</v>
      </c>
      <c r="E40" s="12">
        <f>-PPMT(Offres!$B$3/12,A40,Offres!$B$4,Offres!$B$2)</f>
        <v>10406.27924</v>
      </c>
      <c r="F40" s="12">
        <f>B40-E40</f>
        <v>231390.25169</v>
      </c>
    </row>
    <row r="41" spans="1:6" x14ac:dyDescent="0.25">
      <c r="A41" s="16">
        <v>40</v>
      </c>
      <c r="B41" s="12">
        <f>F40</f>
        <v>231390.25169</v>
      </c>
      <c r="C41" s="12">
        <f>Offres!$B$6</f>
        <v>11655.56</v>
      </c>
      <c r="D41" s="12">
        <f>-IPMT(Offres!$B$3/12,A41,Offres!$B$4,Offres!$B$2)</f>
        <v>1195.5163004</v>
      </c>
      <c r="E41" s="12">
        <f>-PPMT(Offres!$B$3/12,A41,Offres!$B$4,Offres!$B$2)</f>
        <v>10460.045016</v>
      </c>
      <c r="F41" s="12">
        <f>B41-E41</f>
        <v>220930.20667</v>
      </c>
    </row>
    <row r="42" spans="1:6" x14ac:dyDescent="0.25">
      <c r="A42" s="16">
        <v>41</v>
      </c>
      <c r="B42" s="12">
        <f>F41</f>
        <v>220930.20667</v>
      </c>
      <c r="C42" s="12">
        <f>Offres!$B$6</f>
        <v>11655.56</v>
      </c>
      <c r="D42" s="12">
        <f>-IPMT(Offres!$B$3/12,A42,Offres!$B$4,Offres!$B$2)</f>
        <v>1141.4727345</v>
      </c>
      <c r="E42" s="12">
        <f>-PPMT(Offres!$B$3/12,A42,Offres!$B$4,Offres!$B$2)</f>
        <v>10514.088582</v>
      </c>
      <c r="F42" s="12">
        <f>B42-E42</f>
        <v>210416.11809</v>
      </c>
    </row>
    <row r="43" spans="1:6" x14ac:dyDescent="0.25">
      <c r="A43" s="16">
        <v>42</v>
      </c>
      <c r="B43" s="12">
        <f>F42</f>
        <v>210416.11809</v>
      </c>
      <c r="C43" s="12">
        <f>Offres!$B$6</f>
        <v>11655.56</v>
      </c>
      <c r="D43" s="12">
        <f>-IPMT(Offres!$B$3/12,A43,Offres!$B$4,Offres!$B$2)</f>
        <v>1087.1499435</v>
      </c>
      <c r="E43" s="12">
        <f>-PPMT(Offres!$B$3/12,A43,Offres!$B$4,Offres!$B$2)</f>
        <v>10568.411373</v>
      </c>
      <c r="F43" s="12">
        <f>B43-E43</f>
        <v>199847.70671</v>
      </c>
    </row>
    <row r="44" spans="1:6" x14ac:dyDescent="0.25">
      <c r="A44" s="16">
        <v>43</v>
      </c>
      <c r="B44" s="12">
        <f>F43</f>
        <v>199847.70671</v>
      </c>
      <c r="C44" s="12">
        <f>Offres!$B$6</f>
        <v>11655.56</v>
      </c>
      <c r="D44" s="12">
        <f>-IPMT(Offres!$B$3/12,A44,Offres!$B$4,Offres!$B$2)</f>
        <v>1032.5464847</v>
      </c>
      <c r="E44" s="12">
        <f>-PPMT(Offres!$B$3/12,A44,Offres!$B$4,Offres!$B$2)</f>
        <v>10623.014832</v>
      </c>
      <c r="F44" s="12">
        <f>B44-E44</f>
        <v>189224.69188</v>
      </c>
    </row>
    <row r="45" spans="1:6" x14ac:dyDescent="0.25">
      <c r="A45" s="16">
        <v>44</v>
      </c>
      <c r="B45" s="12">
        <f>F44</f>
        <v>189224.69188</v>
      </c>
      <c r="C45" s="12">
        <f>Offres!$B$6</f>
        <v>11655.56</v>
      </c>
      <c r="D45" s="12">
        <f>-IPMT(Offres!$B$3/12,A45,Offres!$B$4,Offres!$B$2)</f>
        <v>977.66090806</v>
      </c>
      <c r="E45" s="12">
        <f>-PPMT(Offres!$B$3/12,A45,Offres!$B$4,Offres!$B$2)</f>
        <v>10677.900409</v>
      </c>
      <c r="F45" s="12">
        <f>B45-E45</f>
        <v>178546.79147</v>
      </c>
    </row>
    <row r="46" spans="1:6" x14ac:dyDescent="0.25">
      <c r="A46" s="16">
        <v>45</v>
      </c>
      <c r="B46" s="12">
        <f>F45</f>
        <v>178546.79147</v>
      </c>
      <c r="C46" s="12">
        <f>Offres!$B$6</f>
        <v>11655.56</v>
      </c>
      <c r="D46" s="12">
        <f>-IPMT(Offres!$B$3/12,A46,Offres!$B$4,Offres!$B$2)</f>
        <v>922.49175594</v>
      </c>
      <c r="E46" s="12">
        <f>-PPMT(Offres!$B$3/12,A46,Offres!$B$4,Offres!$B$2)</f>
        <v>10733.069561</v>
      </c>
      <c r="F46" s="12">
        <f>B46-E46</f>
        <v>167813.72191</v>
      </c>
    </row>
    <row r="47" spans="1:6" x14ac:dyDescent="0.25">
      <c r="A47" s="16">
        <v>46</v>
      </c>
      <c r="B47" s="12">
        <f>F46</f>
        <v>167813.72191</v>
      </c>
      <c r="C47" s="12">
        <f>Offres!$B$6</f>
        <v>11655.56</v>
      </c>
      <c r="D47" s="12">
        <f>-IPMT(Offres!$B$3/12,A47,Offres!$B$4,Offres!$B$2)</f>
        <v>867.03756321</v>
      </c>
      <c r="E47" s="12">
        <f>-PPMT(Offres!$B$3/12,A47,Offres!$B$4,Offres!$B$2)</f>
        <v>10788.523754</v>
      </c>
      <c r="F47" s="12">
        <f>B47-E47</f>
        <v>157025.19816</v>
      </c>
    </row>
    <row r="48" spans="1:6" x14ac:dyDescent="0.25">
      <c r="A48" s="16">
        <v>47</v>
      </c>
      <c r="B48" s="12">
        <f>F47</f>
        <v>157025.19816</v>
      </c>
      <c r="C48" s="12">
        <f>Offres!$B$6</f>
        <v>11655.56</v>
      </c>
      <c r="D48" s="12">
        <f>-IPMT(Offres!$B$3/12,A48,Offres!$B$4,Offres!$B$2)</f>
        <v>811.29685715</v>
      </c>
      <c r="E48" s="12">
        <f>-PPMT(Offres!$B$3/12,A48,Offres!$B$4,Offres!$B$2)</f>
        <v>10844.26446</v>
      </c>
      <c r="F48" s="12">
        <f>B48-E48</f>
        <v>146180.9337</v>
      </c>
    </row>
    <row r="49" spans="1:6" x14ac:dyDescent="0.25">
      <c r="A49" s="16">
        <v>48</v>
      </c>
      <c r="B49" s="12">
        <f>F48</f>
        <v>146180.9337</v>
      </c>
      <c r="C49" s="12">
        <f>Offres!$B$6</f>
        <v>11655.56</v>
      </c>
      <c r="D49" s="12">
        <f>-IPMT(Offres!$B$3/12,A49,Offres!$B$4,Offres!$B$2)</f>
        <v>755.26815744</v>
      </c>
      <c r="E49" s="12">
        <f>-PPMT(Offres!$B$3/12,A49,Offres!$B$4,Offres!$B$2)</f>
        <v>10900.293159</v>
      </c>
      <c r="F49" s="12">
        <f>B49-E49</f>
        <v>135280.64054</v>
      </c>
    </row>
    <row r="50" spans="1:6" x14ac:dyDescent="0.25">
      <c r="A50" s="16">
        <v>49</v>
      </c>
      <c r="B50" s="12">
        <f>F49</f>
        <v>135280.64054</v>
      </c>
      <c r="C50" s="12">
        <f>Offres!$B$6</f>
        <v>11655.56</v>
      </c>
      <c r="D50" s="12">
        <f>-IPMT(Offres!$B$3/12,A50,Offres!$B$4,Offres!$B$2)</f>
        <v>698.94997612</v>
      </c>
      <c r="E50" s="12">
        <f>-PPMT(Offres!$B$3/12,A50,Offres!$B$4,Offres!$B$2)</f>
        <v>10956.611341</v>
      </c>
      <c r="F50" s="12">
        <f>B50-E50</f>
        <v>124324.0292</v>
      </c>
    </row>
    <row r="51" spans="1:6" x14ac:dyDescent="0.25">
      <c r="A51" s="16">
        <v>50</v>
      </c>
      <c r="B51" s="12">
        <f>F50</f>
        <v>124324.0292</v>
      </c>
      <c r="C51" s="12">
        <f>Offres!$B$6</f>
        <v>11655.56</v>
      </c>
      <c r="D51" s="12">
        <f>-IPMT(Offres!$B$3/12,A51,Offres!$B$4,Offres!$B$2)</f>
        <v>642.34081753</v>
      </c>
      <c r="E51" s="12">
        <f>-PPMT(Offres!$B$3/12,A51,Offres!$B$4,Offres!$B$2)</f>
        <v>11013.220499</v>
      </c>
      <c r="F51" s="12">
        <f>B51-E51</f>
        <v>113310.8087</v>
      </c>
    </row>
    <row r="52" spans="1:6" x14ac:dyDescent="0.25">
      <c r="A52" s="16">
        <v>51</v>
      </c>
      <c r="B52" s="12">
        <f>F51</f>
        <v>113310.8087</v>
      </c>
      <c r="C52" s="12">
        <f>Offres!$B$6</f>
        <v>11655.56</v>
      </c>
      <c r="D52" s="12">
        <f>-IPMT(Offres!$B$3/12,A52,Offres!$B$4,Offres!$B$2)</f>
        <v>585.43917828</v>
      </c>
      <c r="E52" s="12">
        <f>-PPMT(Offres!$B$3/12,A52,Offres!$B$4,Offres!$B$2)</f>
        <v>11070.122139</v>
      </c>
      <c r="F52" s="12">
        <f>B52-E52</f>
        <v>102240.68656</v>
      </c>
    </row>
    <row r="53" spans="1:6" x14ac:dyDescent="0.25">
      <c r="A53" s="16">
        <v>52</v>
      </c>
      <c r="B53" s="12">
        <f>F52</f>
        <v>102240.68656</v>
      </c>
      <c r="C53" s="12">
        <f>Offres!$B$6</f>
        <v>11655.56</v>
      </c>
      <c r="D53" s="12">
        <f>-IPMT(Offres!$B$3/12,A53,Offres!$B$4,Offres!$B$2)</f>
        <v>528.24354723</v>
      </c>
      <c r="E53" s="12">
        <f>-PPMT(Offres!$B$3/12,A53,Offres!$B$4,Offres!$B$2)</f>
        <v>11127.31777</v>
      </c>
      <c r="F53" s="12">
        <f>B53-E53</f>
        <v>91113.368791</v>
      </c>
    </row>
    <row r="54" spans="1:6" x14ac:dyDescent="0.25">
      <c r="A54" s="16">
        <v>53</v>
      </c>
      <c r="B54" s="12">
        <f>F53</f>
        <v>91113.368791</v>
      </c>
      <c r="C54" s="12">
        <f>Offres!$B$6</f>
        <v>11655.56</v>
      </c>
      <c r="D54" s="12">
        <f>-IPMT(Offres!$B$3/12,A54,Offres!$B$4,Offres!$B$2)</f>
        <v>470.75240542</v>
      </c>
      <c r="E54" s="12">
        <f>-PPMT(Offres!$B$3/12,A54,Offres!$B$4,Offres!$B$2)</f>
        <v>11184.808911</v>
      </c>
      <c r="F54" s="12">
        <f>B54-E54</f>
        <v>79928.55988</v>
      </c>
    </row>
    <row r="55" spans="1:6" x14ac:dyDescent="0.25">
      <c r="A55" s="16">
        <v>54</v>
      </c>
      <c r="B55" s="12">
        <f>F54</f>
        <v>79928.55988</v>
      </c>
      <c r="C55" s="12">
        <f>Offres!$B$6</f>
        <v>11655.56</v>
      </c>
      <c r="D55" s="12">
        <f>-IPMT(Offres!$B$3/12,A55,Offres!$B$4,Offres!$B$2)</f>
        <v>412.96422605</v>
      </c>
      <c r="E55" s="12">
        <f>-PPMT(Offres!$B$3/12,A55,Offres!$B$4,Offres!$B$2)</f>
        <v>11242.597091</v>
      </c>
      <c r="F55" s="12">
        <f>B55-E55</f>
        <v>68685.962789</v>
      </c>
    </row>
    <row r="56" spans="1:6" x14ac:dyDescent="0.25">
      <c r="A56" s="16">
        <v>55</v>
      </c>
      <c r="B56" s="12">
        <f>F55</f>
        <v>68685.962789</v>
      </c>
      <c r="C56" s="12">
        <f>Offres!$B$6</f>
        <v>11655.56</v>
      </c>
      <c r="D56" s="12">
        <f>-IPMT(Offres!$B$3/12,A56,Offres!$B$4,Offres!$B$2)</f>
        <v>354.87747441</v>
      </c>
      <c r="E56" s="12">
        <f>-PPMT(Offres!$B$3/12,A56,Offres!$B$4,Offres!$B$2)</f>
        <v>11300.683842</v>
      </c>
      <c r="F56" s="12">
        <f>B56-E56</f>
        <v>57385.278947</v>
      </c>
    </row>
    <row r="57" spans="1:6" x14ac:dyDescent="0.25">
      <c r="A57" s="16">
        <v>56</v>
      </c>
      <c r="B57" s="12">
        <f>F56</f>
        <v>57385.278947</v>
      </c>
      <c r="C57" s="12">
        <f>Offres!$B$6</f>
        <v>11655.56</v>
      </c>
      <c r="D57" s="12">
        <f>-IPMT(Offres!$B$3/12,A57,Offres!$B$4,Offres!$B$2)</f>
        <v>296.49060789</v>
      </c>
      <c r="E57" s="12">
        <f>-PPMT(Offres!$B$3/12,A57,Offres!$B$4,Offres!$B$2)</f>
        <v>11359.070709</v>
      </c>
      <c r="F57" s="12">
        <f>B57-E57</f>
        <v>46026.208238</v>
      </c>
    </row>
    <row r="58" spans="1:6" x14ac:dyDescent="0.25">
      <c r="A58" s="16">
        <v>57</v>
      </c>
      <c r="B58" s="12">
        <f>F57</f>
        <v>46026.208238</v>
      </c>
      <c r="C58" s="12">
        <f>Offres!$B$6</f>
        <v>11655.56</v>
      </c>
      <c r="D58" s="12">
        <f>-IPMT(Offres!$B$3/12,A58,Offres!$B$4,Offres!$B$2)</f>
        <v>237.8020759</v>
      </c>
      <c r="E58" s="12">
        <f>-PPMT(Offres!$B$3/12,A58,Offres!$B$4,Offres!$B$2)</f>
        <v>11417.759241</v>
      </c>
      <c r="F58" s="12">
        <f>B58-E58</f>
        <v>34608.448997</v>
      </c>
    </row>
    <row r="59" spans="1:6" x14ac:dyDescent="0.25">
      <c r="A59" s="16">
        <v>58</v>
      </c>
      <c r="B59" s="12">
        <f>F58</f>
        <v>34608.448997</v>
      </c>
      <c r="C59" s="12">
        <f>Offres!$B$6</f>
        <v>11655.56</v>
      </c>
      <c r="D59" s="12">
        <f>-IPMT(Offres!$B$3/12,A59,Offres!$B$4,Offres!$B$2)</f>
        <v>178.81031982</v>
      </c>
      <c r="E59" s="12">
        <f>-PPMT(Offres!$B$3/12,A59,Offres!$B$4,Offres!$B$2)</f>
        <v>11476.750997</v>
      </c>
      <c r="F59" s="12">
        <f>B59-E59</f>
        <v>23131.698</v>
      </c>
    </row>
    <row r="60" spans="1:6" x14ac:dyDescent="0.25">
      <c r="A60" s="16">
        <v>59</v>
      </c>
      <c r="B60" s="12">
        <f>F59</f>
        <v>23131.698</v>
      </c>
      <c r="C60" s="12">
        <f>Offres!$B$6</f>
        <v>11655.56</v>
      </c>
      <c r="D60" s="12">
        <f>-IPMT(Offres!$B$3/12,A60,Offres!$B$4,Offres!$B$2)</f>
        <v>119.513773</v>
      </c>
      <c r="E60" s="12">
        <f>-PPMT(Offres!$B$3/12,A60,Offres!$B$4,Offres!$B$2)</f>
        <v>11536.047544</v>
      </c>
      <c r="F60" s="12">
        <f>B60-E60</f>
        <v>11595.650456</v>
      </c>
    </row>
    <row r="61" spans="1:6" x14ac:dyDescent="0.25">
      <c r="A61" s="16">
        <v>60</v>
      </c>
      <c r="B61" s="12">
        <f>F60</f>
        <v>11595.650456</v>
      </c>
      <c r="C61" s="12">
        <f>Offres!$B$6</f>
        <v>11655.56</v>
      </c>
      <c r="D61" s="12">
        <f>-IPMT(Offres!$B$3/12,A61,Offres!$B$4,Offres!$B$2)</f>
        <v>59.91086069</v>
      </c>
      <c r="E61" s="12">
        <f>-PPMT(Offres!$B$3/12,A61,Offres!$B$4,Offres!$B$2)</f>
        <v>11595.650456</v>
      </c>
      <c r="F61" s="12">
        <f>B61-E61</f>
        <v>1.1246811482e-8</v>
      </c>
    </row>
    <row r="62" spans="1:6" x14ac:dyDescent="0.25">
      <c r="A62" s="17" t="s">
        <v>27</v>
      </c>
      <c r="B62" s="18" t="s">
        <v>28</v>
      </c>
      <c r="C62" s="19">
        <f>SUM(C2:C61)</f>
        <v>699333.6</v>
      </c>
      <c r="D62" s="19">
        <f>SUM(D2:D61)</f>
        <v>99333.679009</v>
      </c>
      <c r="E62" s="19">
        <f>SUM(E2:E61)</f>
        <v>600000</v>
      </c>
      <c r="F62" s="1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2" width="17.142857142857142" customWidth="1"/>
  </cols>
  <sheetData>
    <row r="1" spans="1:2" x14ac:dyDescent="0.25">
      <c r="A1" s="6" t="s">
        <v>29</v>
      </c>
      <c r="B1" s="6" t="s">
        <v>30</v>
      </c>
    </row>
    <row r="2" spans="1:2" x14ac:dyDescent="0.25">
      <c r="A2" s="16" t="s">
        <v>31</v>
      </c>
      <c r="B2" s="8">
        <v>600000</v>
      </c>
    </row>
    <row r="3" spans="1:2" x14ac:dyDescent="0.25">
      <c r="A3" s="16" t="s">
        <v>12</v>
      </c>
      <c r="B3" s="9">
        <v>0.062</v>
      </c>
    </row>
    <row r="4" spans="1:2" x14ac:dyDescent="0.25">
      <c r="A4" s="16" t="s">
        <v>32</v>
      </c>
      <c r="B4" s="10">
        <v>60</v>
      </c>
    </row>
    <row r="5" spans="1:2" x14ac:dyDescent="0.25">
      <c r="A5" s="16" t="s">
        <v>33</v>
      </c>
      <c r="B5" s="10">
        <v>6</v>
      </c>
    </row>
    <row r="6" spans="1:2" x14ac:dyDescent="0.25">
      <c r="A6" s="7" t="s">
        <v>34</v>
      </c>
      <c r="B6" s="11"/>
    </row>
    <row r="7" spans="1:2" x14ac:dyDescent="0.25">
      <c r="A7" s="7" t="s">
        <v>35</v>
      </c>
      <c r="B7" s="11"/>
    </row>
    <row r="8" spans="1:2" x14ac:dyDescent="0.25">
      <c r="A8" s="7" t="s">
        <v>36</v>
      </c>
      <c r="B8" s="11"/>
    </row>
    <row r="9" spans="1:2" x14ac:dyDescent="0.25">
      <c r="A9" s="7" t="s">
        <v>37</v>
      </c>
      <c r="B9" s="11"/>
    </row>
    <row r="10" spans="1:2" x14ac:dyDescent="0.25">
      <c r="A10" s="7" t="s">
        <v>38</v>
      </c>
      <c r="B10" s="1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2" width="17.142857142857142" customWidth="1"/>
  </cols>
  <sheetData>
    <row r="1" spans="1:2" x14ac:dyDescent="0.25">
      <c r="A1" s="6" t="s">
        <v>29</v>
      </c>
      <c r="B1" s="6" t="s">
        <v>30</v>
      </c>
    </row>
    <row r="2" spans="1:2" x14ac:dyDescent="0.25">
      <c r="A2" s="16" t="s">
        <v>31</v>
      </c>
      <c r="B2" s="8">
        <v>600000</v>
      </c>
    </row>
    <row r="3" spans="1:2" x14ac:dyDescent="0.25">
      <c r="A3" s="16" t="s">
        <v>12</v>
      </c>
      <c r="B3" s="9">
        <v>0.062</v>
      </c>
    </row>
    <row r="4" spans="1:2" x14ac:dyDescent="0.25">
      <c r="A4" s="16" t="s">
        <v>32</v>
      </c>
      <c r="B4" s="10">
        <v>60</v>
      </c>
    </row>
    <row r="5" spans="1:2" x14ac:dyDescent="0.25">
      <c r="A5" s="16" t="s">
        <v>33</v>
      </c>
      <c r="B5" s="10">
        <v>6</v>
      </c>
    </row>
    <row r="6" spans="1:2" x14ac:dyDescent="0.25">
      <c r="A6" s="7" t="s">
        <v>34</v>
      </c>
      <c r="B6" s="12">
        <f>ROUND(B2*B3/12,2)</f>
        <v>3100</v>
      </c>
    </row>
    <row r="7" spans="1:2" x14ac:dyDescent="0.25">
      <c r="A7" s="7" t="s">
        <v>35</v>
      </c>
      <c r="B7" s="12">
        <f>ROUND(-PMT(B3/12,B4-B5,B2),2)</f>
        <v>12761.59</v>
      </c>
    </row>
    <row r="8" spans="1:2" x14ac:dyDescent="0.25">
      <c r="A8" s="7" t="s">
        <v>36</v>
      </c>
      <c r="B8" s="12">
        <f>ROUND(B5*B6+(B4-B5)*B7-B2,2)</f>
        <v>107725.86</v>
      </c>
    </row>
    <row r="9" spans="1:2" x14ac:dyDescent="0.25">
      <c r="A9" s="7" t="s">
        <v>37</v>
      </c>
      <c r="B9" s="12">
        <f>Offres!B8</f>
        <v>99333.6</v>
      </c>
    </row>
    <row r="10" spans="1:2" x14ac:dyDescent="0.25">
      <c r="A10" s="7" t="s">
        <v>38</v>
      </c>
      <c r="B10" s="20">
        <f>B8-B9</f>
        <v>8392.26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 d’emploi</vt:lpstr>
      <vt:lpstr>Offres</vt:lpstr>
      <vt:lpstr>Offres (corrigé)</vt:lpstr>
      <vt:lpstr>Tableau</vt:lpstr>
      <vt:lpstr>Tableau (corrigé)</vt:lpstr>
      <vt:lpstr>Différé</vt:lpstr>
      <vt:lpstr>Différé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40 — Emprunts : mensualité, intérêts, capital et comparaison de deux offres</dc:title>
  <dc:subject/>
  <dc:description/>
  <cp:keywords/>
  <cp:category/>
  <cp:lastModifiedBy>Unknown</cp:lastModifiedBy>
  <dcterms:created xsi:type="dcterms:W3CDTF">2026-10-10T19:07:48Z</dcterms:created>
  <dcterms:modified xsi:type="dcterms:W3CDTF">2026-10-10T19:07:48Z</dcterms:modified>
</cp:coreProperties>
</file>