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Paramètres" state="visible" r:id="rId5"/>
    <sheet sheetId="3" name="Barème" state="visible" r:id="rId6"/>
    <sheet sheetId="4" name="Bulletin" state="visible" r:id="rId7"/>
    <sheet sheetId="5" name="Bulletin (corrigé)" state="visible" r:id="rId8"/>
  </sheets>
  <calcPr calcId="171027" fullCalcOnLoad="1"/>
</workbook>
</file>

<file path=xl/sharedStrings.xml><?xml version="1.0" encoding="utf-8"?>
<sst xmlns="http://schemas.openxmlformats.org/spreadsheetml/2006/main" count="66" uniqueCount="46">
  <si>
    <t>Épisode 38 — Paie : bulletin simplifié avec CNSS, AMO et IR</t>
  </si>
  <si>
    <t>Série « Excel de zéro à héros pour la comptabilité et la finance » — ExpertiseComptable.ma</t>
  </si>
  <si>
    <t>Onglet « Paramètres » : taux et plafonds (cellules jaunes), tous nommés. Onglet « Barème » : le barème annuel de l’IR (taux et somme à déduire).</t>
  </si>
  <si>
    <t>Onglet « Bulletin » : trois salariés. Complétez les lignes 4 à 17 en colonnes B à D ; une seule formule par ligne, recopiée vers la droite.</t>
  </si>
  <si>
    <t>Contrôles : salarié A, net 10 488,60 ; salarié B, net 5 579,37 ; salarié C, net 18 587,21.</t>
  </si>
  <si>
    <t>Les taux sociaux sont ceux du simulateur du site ; vérifiez-les auprès de la CNSS avant toute paie réelle.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</si>
  <si>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</si>
  <si>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</si>
  <si>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Paramètre</t>
  </si>
  <si>
    <t>Valeur</t>
  </si>
  <si>
    <t>Taux CNSS salarié</t>
  </si>
  <si>
    <t>Plafond mensuel CNSS</t>
  </si>
  <si>
    <t>Taux AMO salarié</t>
  </si>
  <si>
    <t>Seuil des frais professionnels (annuel)</t>
  </si>
  <si>
    <t>Taux des frais (jusqu’au seuil)</t>
  </si>
  <si>
    <t>Taux des frais (au-delà)</t>
  </si>
  <si>
    <t>Plafond annuel des frais</t>
  </si>
  <si>
    <t>Réduction par personne à charge</t>
  </si>
  <si>
    <t>Plafond annuel de la réduction</t>
  </si>
  <si>
    <t>CNSS patronale (plafonnée)</t>
  </si>
  <si>
    <t>AMO patronale</t>
  </si>
  <si>
    <t>Allocations familiales</t>
  </si>
  <si>
    <t>Taxe de formation professionnelle</t>
  </si>
  <si>
    <t>Revenu annuel à partir de</t>
  </si>
  <si>
    <t>Taux</t>
  </si>
  <si>
    <t>Somme à déduire</t>
  </si>
  <si>
    <t>Élément</t>
  </si>
  <si>
    <t>Salarié A</t>
  </si>
  <si>
    <t>Salarié B</t>
  </si>
  <si>
    <t>Salarié C</t>
  </si>
  <si>
    <t>Salaire brut mensuel</t>
  </si>
  <si>
    <t>Personnes à charge (conjoint, enfants)</t>
  </si>
  <si>
    <t>CNSS salarié</t>
  </si>
  <si>
    <t>AMO salarié</t>
  </si>
  <si>
    <t>Brut annuel</t>
  </si>
  <si>
    <t>Cotisations annuelles</t>
  </si>
  <si>
    <t>Frais professionnels</t>
  </si>
  <si>
    <t>Revenu net imposable</t>
  </si>
  <si>
    <t>Taux du barème</t>
  </si>
  <si>
    <t>Impôt brut annuel</t>
  </si>
  <si>
    <t>Réduction pour charges de famille</t>
  </si>
  <si>
    <t>IR annuel</t>
  </si>
  <si>
    <t>IR mensuel retenu</t>
  </si>
  <si>
    <t>Net à payer</t>
  </si>
  <si>
    <t>Charges patronales</t>
  </si>
  <si>
    <t>Coût total employeur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</si>
</sst>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10" fontId="0" fillId="3" borderId="1" xfId="0" applyNumberFormat="1" applyFill="1" applyBorder="1"/>
    <xf numFmtId="3" fontId="0" fillId="3" borderId="1" xfId="0" applyNumberFormat="1" applyFill="1" applyBorder="1"/>
    <xf numFmtId="9" fontId="0" fillId="3" borderId="1" xfId="0" applyNumberFormat="1" applyFill="1" applyBorder="1"/>
    <xf numFmtId="3" fontId="0" fillId="0" borderId="1" xfId="0" applyNumberFormat="1" applyBorder="1"/>
    <xf numFmtId="9" fontId="0" fillId="0" borderId="1" xfId="0" applyNumberFormat="1" applyBorder="1"/>
    <xf numFmtId="0" fontId="3" fillId="0" borderId="1" xfId="0" applyFont="1" applyBorder="1"/>
    <xf numFmtId="4" fontId="0" fillId="3" borderId="1" xfId="0" applyNumberFormat="1" applyFill="1" applyBorder="1"/>
    <xf numFmtId="0" fontId="0" fillId="3" borderId="1" xfId="0" applyFill="1" applyBorder="1"/>
    <xf numFmtId="4" fontId="0" fillId="0" borderId="1" xfId="0" applyNumberFormat="1" applyBorder="1"/>
    <xf numFmtId="4" fontId="3" fillId="0" borderId="1" xfId="0" applyNumberFormat="1" applyFont="1" applyBorder="1"/>
    <xf numFmtId="4" fontId="3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.142857142857146" customWidth="1"/>
    <col min="2" max="2" width="14.285714285714286" customWidth="1"/>
  </cols>
  <sheetData>
    <row r="1" spans="1:2" x14ac:dyDescent="0.25">
      <c r="A1" s="6" t="s">
        <v>8</v>
      </c>
      <c r="B1" s="6" t="s">
        <v>9</v>
      </c>
    </row>
    <row r="2" spans="1:2" x14ac:dyDescent="0.25">
      <c r="A2" s="7" t="s">
        <v>10</v>
      </c>
      <c r="B2" s="8">
        <v>0.0448</v>
      </c>
    </row>
    <row r="3" spans="1:2" x14ac:dyDescent="0.25">
      <c r="A3" s="7" t="s">
        <v>11</v>
      </c>
      <c r="B3" s="9">
        <v>6000</v>
      </c>
    </row>
    <row r="4" spans="1:2" x14ac:dyDescent="0.25">
      <c r="A4" s="7" t="s">
        <v>12</v>
      </c>
      <c r="B4" s="8">
        <v>0.0226</v>
      </c>
    </row>
    <row r="5" spans="1:2" x14ac:dyDescent="0.25">
      <c r="A5" s="7" t="s">
        <v>13</v>
      </c>
      <c r="B5" s="9">
        <v>78000</v>
      </c>
    </row>
    <row r="6" spans="1:2" x14ac:dyDescent="0.25">
      <c r="A6" s="7" t="s">
        <v>14</v>
      </c>
      <c r="B6" s="10">
        <v>0.35</v>
      </c>
    </row>
    <row r="7" spans="1:2" x14ac:dyDescent="0.25">
      <c r="A7" s="7" t="s">
        <v>15</v>
      </c>
      <c r="B7" s="10">
        <v>0.25</v>
      </c>
    </row>
    <row r="8" spans="1:2" x14ac:dyDescent="0.25">
      <c r="A8" s="7" t="s">
        <v>16</v>
      </c>
      <c r="B8" s="9">
        <v>35000</v>
      </c>
    </row>
    <row r="9" spans="1:2" x14ac:dyDescent="0.25">
      <c r="A9" s="7" t="s">
        <v>17</v>
      </c>
      <c r="B9" s="9">
        <v>600</v>
      </c>
    </row>
    <row r="10" spans="1:2" x14ac:dyDescent="0.25">
      <c r="A10" s="7" t="s">
        <v>18</v>
      </c>
      <c r="B10" s="9">
        <v>3600</v>
      </c>
    </row>
    <row r="11" spans="1:2" x14ac:dyDescent="0.25">
      <c r="A11" s="7" t="s">
        <v>19</v>
      </c>
      <c r="B11" s="8">
        <v>0.0898</v>
      </c>
    </row>
    <row r="12" spans="1:2" x14ac:dyDescent="0.25">
      <c r="A12" s="7" t="s">
        <v>20</v>
      </c>
      <c r="B12" s="8">
        <v>0.0411</v>
      </c>
    </row>
    <row r="13" spans="1:2" x14ac:dyDescent="0.25">
      <c r="A13" s="7" t="s">
        <v>21</v>
      </c>
      <c r="B13" s="8">
        <v>0.064</v>
      </c>
    </row>
    <row r="14" spans="1:2" x14ac:dyDescent="0.25">
      <c r="A14" s="7" t="s">
        <v>22</v>
      </c>
      <c r="B14" s="8">
        <v>0.016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.285714285714285" customWidth="1"/>
    <col min="2" max="2" width="11.428571428571429" customWidth="1"/>
    <col min="3" max="3" width="18.571428571428573" customWidth="1"/>
  </cols>
  <sheetData>
    <row r="1" spans="1:3" x14ac:dyDescent="0.25">
      <c r="A1" s="6" t="s">
        <v>23</v>
      </c>
      <c r="B1" s="6" t="s">
        <v>24</v>
      </c>
      <c r="C1" s="6" t="s">
        <v>25</v>
      </c>
    </row>
    <row r="2" spans="1:3" x14ac:dyDescent="0.25">
      <c r="A2" s="11">
        <v>0</v>
      </c>
      <c r="B2" s="12">
        <v>0</v>
      </c>
      <c r="C2" s="11">
        <v>0</v>
      </c>
    </row>
    <row r="3" spans="1:3" x14ac:dyDescent="0.25">
      <c r="A3" s="11">
        <v>40000</v>
      </c>
      <c r="B3" s="12">
        <v>0.1</v>
      </c>
      <c r="C3" s="11">
        <v>4000</v>
      </c>
    </row>
    <row r="4" spans="1:3" x14ac:dyDescent="0.25">
      <c r="A4" s="11">
        <v>60000</v>
      </c>
      <c r="B4" s="12">
        <v>0.2</v>
      </c>
      <c r="C4" s="11">
        <v>10000</v>
      </c>
    </row>
    <row r="5" spans="1:3" x14ac:dyDescent="0.25">
      <c r="A5" s="11">
        <v>80000</v>
      </c>
      <c r="B5" s="12">
        <v>0.3</v>
      </c>
      <c r="C5" s="11">
        <v>18000</v>
      </c>
    </row>
    <row r="6" spans="1:3" x14ac:dyDescent="0.25">
      <c r="A6" s="11">
        <v>100000</v>
      </c>
      <c r="B6" s="12">
        <v>0.34</v>
      </c>
      <c r="C6" s="11">
        <v>22000</v>
      </c>
    </row>
    <row r="7" spans="1:3" x14ac:dyDescent="0.25">
      <c r="A7" s="11">
        <v>180000</v>
      </c>
      <c r="B7" s="12">
        <v>0.37</v>
      </c>
      <c r="C7" s="11">
        <v>27400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.714285714285715" customWidth="1"/>
    <col min="2" max="4" width="15.714285714285714" customWidth="1"/>
  </cols>
  <sheetData>
    <row r="1" spans="1:4" x14ac:dyDescent="0.25">
      <c r="A1" s="6" t="s">
        <v>26</v>
      </c>
      <c r="B1" s="6" t="s">
        <v>27</v>
      </c>
      <c r="C1" s="6" t="s">
        <v>28</v>
      </c>
      <c r="D1" s="6" t="s">
        <v>29</v>
      </c>
    </row>
    <row r="2" spans="1:4" x14ac:dyDescent="0.25">
      <c r="A2" s="13" t="s">
        <v>30</v>
      </c>
      <c r="B2" s="14">
        <v>12000</v>
      </c>
      <c r="C2" s="14">
        <v>6000</v>
      </c>
      <c r="D2" s="14">
        <v>25000</v>
      </c>
    </row>
    <row r="3" spans="1:4" x14ac:dyDescent="0.25">
      <c r="A3" s="13" t="s">
        <v>31</v>
      </c>
      <c r="B3" s="15">
        <v>2</v>
      </c>
      <c r="C3" s="15">
        <v>0</v>
      </c>
      <c r="D3" s="15">
        <v>0</v>
      </c>
    </row>
    <row r="4" spans="1:4" x14ac:dyDescent="0.25">
      <c r="A4" s="7" t="s">
        <v>32</v>
      </c>
      <c r="B4" s="14"/>
      <c r="C4" s="14"/>
      <c r="D4" s="14"/>
    </row>
    <row r="5" spans="1:4" x14ac:dyDescent="0.25">
      <c r="A5" s="7" t="s">
        <v>33</v>
      </c>
      <c r="B5" s="14"/>
      <c r="C5" s="14"/>
      <c r="D5" s="14"/>
    </row>
    <row r="6" spans="1:4" x14ac:dyDescent="0.25">
      <c r="A6" s="7" t="s">
        <v>34</v>
      </c>
      <c r="B6" s="14"/>
      <c r="C6" s="14"/>
      <c r="D6" s="14"/>
    </row>
    <row r="7" spans="1:4" x14ac:dyDescent="0.25">
      <c r="A7" s="7" t="s">
        <v>35</v>
      </c>
      <c r="B7" s="14"/>
      <c r="C7" s="14"/>
      <c r="D7" s="14"/>
    </row>
    <row r="8" spans="1:4" x14ac:dyDescent="0.25">
      <c r="A8" s="7" t="s">
        <v>36</v>
      </c>
      <c r="B8" s="14"/>
      <c r="C8" s="14"/>
      <c r="D8" s="14"/>
    </row>
    <row r="9" spans="1:4" x14ac:dyDescent="0.25">
      <c r="A9" s="13" t="s">
        <v>37</v>
      </c>
      <c r="B9" s="14"/>
      <c r="C9" s="14"/>
      <c r="D9" s="14"/>
    </row>
    <row r="10" spans="1:4" x14ac:dyDescent="0.25">
      <c r="A10" s="7" t="s">
        <v>38</v>
      </c>
      <c r="B10" s="10"/>
      <c r="C10" s="10"/>
      <c r="D10" s="10"/>
    </row>
    <row r="11" spans="1:4" x14ac:dyDescent="0.25">
      <c r="A11" s="7" t="s">
        <v>39</v>
      </c>
      <c r="B11" s="14"/>
      <c r="C11" s="14"/>
      <c r="D11" s="14"/>
    </row>
    <row r="12" spans="1:4" x14ac:dyDescent="0.25">
      <c r="A12" s="7" t="s">
        <v>40</v>
      </c>
      <c r="B12" s="14"/>
      <c r="C12" s="14"/>
      <c r="D12" s="14"/>
    </row>
    <row r="13" spans="1:4" x14ac:dyDescent="0.25">
      <c r="A13" s="7" t="s">
        <v>41</v>
      </c>
      <c r="B13" s="14"/>
      <c r="C13" s="14"/>
      <c r="D13" s="14"/>
    </row>
    <row r="14" spans="1:4" x14ac:dyDescent="0.25">
      <c r="A14" s="13" t="s">
        <v>42</v>
      </c>
      <c r="B14" s="14"/>
      <c r="C14" s="14"/>
      <c r="D14" s="14"/>
    </row>
    <row r="15" spans="1:4" x14ac:dyDescent="0.25">
      <c r="A15" s="13" t="s">
        <v>43</v>
      </c>
      <c r="B15" s="14"/>
      <c r="C15" s="14"/>
      <c r="D15" s="14"/>
    </row>
    <row r="16" spans="1:4" x14ac:dyDescent="0.25">
      <c r="A16" s="7" t="s">
        <v>44</v>
      </c>
      <c r="B16" s="14"/>
      <c r="C16" s="14"/>
      <c r="D16" s="14"/>
    </row>
    <row r="17" spans="1:4" x14ac:dyDescent="0.25">
      <c r="A17" s="13" t="s">
        <v>45</v>
      </c>
      <c r="B17" s="14"/>
      <c r="C17" s="14"/>
      <c r="D17" s="1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.714285714285715" customWidth="1"/>
    <col min="2" max="4" width="15.714285714285714" customWidth="1"/>
  </cols>
  <sheetData>
    <row r="1" spans="1:4" x14ac:dyDescent="0.25">
      <c r="A1" s="6" t="s">
        <v>26</v>
      </c>
      <c r="B1" s="6" t="s">
        <v>27</v>
      </c>
      <c r="C1" s="6" t="s">
        <v>28</v>
      </c>
      <c r="D1" s="6" t="s">
        <v>29</v>
      </c>
    </row>
    <row r="2" spans="1:4" x14ac:dyDescent="0.25">
      <c r="A2" s="13" t="s">
        <v>30</v>
      </c>
      <c r="B2" s="14">
        <v>12000</v>
      </c>
      <c r="C2" s="14">
        <v>6000</v>
      </c>
      <c r="D2" s="14">
        <v>25000</v>
      </c>
    </row>
    <row r="3" spans="1:4" x14ac:dyDescent="0.25">
      <c r="A3" s="13" t="s">
        <v>31</v>
      </c>
      <c r="B3" s="15">
        <v>2</v>
      </c>
      <c r="C3" s="15">
        <v>0</v>
      </c>
      <c r="D3" s="15">
        <v>0</v>
      </c>
    </row>
    <row r="4" spans="1:4" x14ac:dyDescent="0.25">
      <c r="A4" s="7" t="s">
        <v>32</v>
      </c>
      <c r="B4" s="16">
        <f>ROUND(MIN(B2,PlafondCNSS)*TauxCNSS,2)</f>
        <v>268.8</v>
      </c>
      <c r="C4" s="16">
        <f>ROUND(MIN(C2,PlafondCNSS)*TauxCNSS,2)</f>
        <v>268.8</v>
      </c>
      <c r="D4" s="16">
        <f>ROUND(MIN(D2,PlafondCNSS)*TauxCNSS,2)</f>
        <v>268.8</v>
      </c>
    </row>
    <row r="5" spans="1:4" x14ac:dyDescent="0.25">
      <c r="A5" s="7" t="s">
        <v>33</v>
      </c>
      <c r="B5" s="16">
        <f>ROUND(B2*TauxAMO,2)</f>
        <v>271.2</v>
      </c>
      <c r="C5" s="16">
        <f>ROUND(C2*TauxAMO,2)</f>
        <v>135.6</v>
      </c>
      <c r="D5" s="16">
        <f>ROUND(D2*TauxAMO,2)</f>
        <v>565</v>
      </c>
    </row>
    <row r="6" spans="1:4" x14ac:dyDescent="0.25">
      <c r="A6" s="7" t="s">
        <v>34</v>
      </c>
      <c r="B6" s="16">
        <f>B2*12</f>
        <v>144000</v>
      </c>
      <c r="C6" s="16">
        <f>C2*12</f>
        <v>72000</v>
      </c>
      <c r="D6" s="16">
        <f>D2*12</f>
        <v>300000</v>
      </c>
    </row>
    <row r="7" spans="1:4" x14ac:dyDescent="0.25">
      <c r="A7" s="7" t="s">
        <v>35</v>
      </c>
      <c r="B7" s="16">
        <f>12*(B4+B5)</f>
        <v>6480</v>
      </c>
      <c r="C7" s="16">
        <f>12*(C4+C5)</f>
        <v>4852.8</v>
      </c>
      <c r="D7" s="16">
        <f>12*(D4+D5)</f>
        <v>10005.6</v>
      </c>
    </row>
    <row r="8" spans="1:4" x14ac:dyDescent="0.25">
      <c r="A8" s="7" t="s">
        <v>36</v>
      </c>
      <c r="B8" s="16">
        <f>MIN(PlafondFrais,ROUND(B6*IF(B6&lt;=SeuilFrais,TauxFraisBas,TauxFraisHaut),2))</f>
        <v>35000</v>
      </c>
      <c r="C8" s="16">
        <f>MIN(PlafondFrais,ROUND(C6*IF(C6&lt;=SeuilFrais,TauxFraisBas,TauxFraisHaut),2))</f>
        <v>25200</v>
      </c>
      <c r="D8" s="16">
        <f>MIN(PlafondFrais,ROUND(D6*IF(D6&lt;=SeuilFrais,TauxFraisBas,TauxFraisHaut),2))</f>
        <v>35000</v>
      </c>
    </row>
    <row r="9" spans="1:4" x14ac:dyDescent="0.25">
      <c r="A9" s="13" t="s">
        <v>37</v>
      </c>
      <c r="B9" s="17">
        <f>B6-B7-B8</f>
        <v>102520</v>
      </c>
      <c r="C9" s="17">
        <f>C6-C7-C8</f>
        <v>41947.2</v>
      </c>
      <c r="D9" s="17">
        <f>D6-D7-D8</f>
        <v>254994.4</v>
      </c>
    </row>
    <row r="10" spans="1:4" x14ac:dyDescent="0.25">
      <c r="A10" s="7" t="s">
        <v>38</v>
      </c>
      <c r="B10" s="12">
        <f>VLOOKUP(B9,Barème!$A$2:$C$7,2,TRUE)</f>
        <v>0.34</v>
      </c>
      <c r="C10" s="12">
        <f>VLOOKUP(C9,Barème!$A$2:$C$7,2,TRUE)</f>
        <v>0.1</v>
      </c>
      <c r="D10" s="12">
        <f>VLOOKUP(D9,Barème!$A$2:$C$7,2,TRUE)</f>
        <v>0.37</v>
      </c>
    </row>
    <row r="11" spans="1:4" x14ac:dyDescent="0.25">
      <c r="A11" s="7" t="s">
        <v>39</v>
      </c>
      <c r="B11" s="16">
        <f>MAX(0,ROUND(B9*B10-VLOOKUP(B9,Barème!$A$2:$C$7,3,TRUE),2))</f>
        <v>12856.8</v>
      </c>
      <c r="C11" s="16">
        <f>MAX(0,ROUND(C9*C10-VLOOKUP(C9,Barème!$A$2:$C$7,3,TRUE),2))</f>
        <v>194.72</v>
      </c>
      <c r="D11" s="16">
        <f>MAX(0,ROUND(D9*D10-VLOOKUP(D9,Barème!$A$2:$C$7,3,TRUE),2))</f>
        <v>66947.93</v>
      </c>
    </row>
    <row r="12" spans="1:4" x14ac:dyDescent="0.25">
      <c r="A12" s="7" t="s">
        <v>40</v>
      </c>
      <c r="B12" s="16">
        <f>MIN(B3*DeductionPers,PlafondDeduction)</f>
        <v>1200</v>
      </c>
      <c r="C12" s="16">
        <f>MIN(C3*DeductionPers,PlafondDeduction)</f>
        <v>0</v>
      </c>
      <c r="D12" s="16">
        <f>MIN(D3*DeductionPers,PlafondDeduction)</f>
        <v>0</v>
      </c>
    </row>
    <row r="13" spans="1:4" x14ac:dyDescent="0.25">
      <c r="A13" s="7" t="s">
        <v>41</v>
      </c>
      <c r="B13" s="16">
        <f>MAX(0,B11-B12)</f>
        <v>11656.8</v>
      </c>
      <c r="C13" s="16">
        <f>MAX(0,C11-C12)</f>
        <v>194.72</v>
      </c>
      <c r="D13" s="16">
        <f>MAX(0,D11-D12)</f>
        <v>66947.93</v>
      </c>
    </row>
    <row r="14" spans="1:4" x14ac:dyDescent="0.25">
      <c r="A14" s="13" t="s">
        <v>42</v>
      </c>
      <c r="B14" s="17">
        <f>ROUND(B13/12,2)</f>
        <v>971.4</v>
      </c>
      <c r="C14" s="17">
        <f>ROUND(C13/12,2)</f>
        <v>16.23</v>
      </c>
      <c r="D14" s="17">
        <f>ROUND(D13/12,2)</f>
        <v>5578.99</v>
      </c>
    </row>
    <row r="15" spans="1:4" x14ac:dyDescent="0.25">
      <c r="A15" s="13" t="s">
        <v>43</v>
      </c>
      <c r="B15" s="18">
        <f>B2-B4-B5-B14</f>
        <v>10488.6</v>
      </c>
      <c r="C15" s="18">
        <f>C2-C4-C5-C14</f>
        <v>5579.37</v>
      </c>
      <c r="D15" s="18">
        <f>D2-D4-D5-D14</f>
        <v>18587.21</v>
      </c>
    </row>
    <row r="16" spans="1:4" x14ac:dyDescent="0.25">
      <c r="A16" s="7" t="s">
        <v>44</v>
      </c>
      <c r="B16" s="16">
        <f>ROUND(MIN(B2,PlafondCNSS)*CNSSPatronale+B2*(AMOPatronale+AllocFam+TFP),2)</f>
        <v>1992</v>
      </c>
      <c r="C16" s="16">
        <f>ROUND(MIN(C2,PlafondCNSS)*CNSSPatronale+C2*(AMOPatronale+AllocFam+TFP),2)</f>
        <v>1265.4</v>
      </c>
      <c r="D16" s="16">
        <f>ROUND(MIN(D2,PlafondCNSS)*CNSSPatronale+D2*(AMOPatronale+AllocFam+TFP),2)</f>
        <v>3566.3</v>
      </c>
    </row>
    <row r="17" spans="1:4" x14ac:dyDescent="0.25">
      <c r="A17" s="13" t="s">
        <v>45</v>
      </c>
      <c r="B17" s="17">
        <f>B2+B16</f>
        <v>13992</v>
      </c>
      <c r="C17" s="17">
        <f>C2+C16</f>
        <v>7265.4</v>
      </c>
      <c r="D17" s="17">
        <f>D2+D16</f>
        <v>28566.3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d’emploi</vt:lpstr>
      <vt:lpstr>Paramètres</vt:lpstr>
      <vt:lpstr>Barème</vt:lpstr>
      <vt:lpstr>Bulletin</vt:lpstr>
      <vt:lpstr>Bulletin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38 — Paie : bulletin simplifié avec CNSS, AMO et IR</dc:title>
  <dc:subject/>
  <dc:description/>
  <cp:keywords/>
  <cp:category/>
  <cp:lastModifiedBy>Unknown</cp:lastModifiedBy>
  <dcterms:created xsi:type="dcterms:W3CDTF">2026-10-10T19:04:26Z</dcterms:created>
  <dcterms:modified xsi:type="dcterms:W3CDTF">2026-10-10T19:04:26Z</dcterms:modified>
</cp:coreProperties>
</file>