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Factures" state="visible" r:id="rId5"/>
    <sheet sheetId="3" name="Factures (corrigé)" state="visible" r:id="rId6"/>
    <sheet sheetId="4" name="Tranches" state="visible" r:id="rId7"/>
    <sheet sheetId="5" name="Balance âgée" state="visible" r:id="rId8"/>
    <sheet sheetId="6" name="Balance âgée (corrigé)" state="visible" r:id="rId9"/>
  </sheets>
  <calcPr calcId="171027" fullCalcOnLoad="1"/>
</workbook>
</file>

<file path=xl/sharedStrings.xml><?xml version="1.0" encoding="utf-8"?>
<sst xmlns="http://schemas.openxmlformats.org/spreadsheetml/2006/main" count="101" uniqueCount="40">
  <si>
    <t>Épisode 37 — Balance âgée clients et fournisseurs : tranches de retard et créances à examiner</t>
  </si>
  <si>
    <t>Série « Excel de zéro à héros pour la comptabilité et la finance » — ExpertiseComptable.ma</t>
  </si>
  <si>
    <t>Onglet « Factures » : neuf factures de vente ouvertes au 31/03/2026. Complétez le retard (date de situation − échéance) et la tranche avec RECHERCHEV (recherche approchée).</t>
  </si>
  <si>
    <t>Onglet « Balance âgée » : un tableau client × tranche avec SOMME.SI.ENS ; complétez-le avec les totaux, les pourcentages et la part échue.</t>
  </si>
  <si>
    <t>Repérez les créances de plus de 60 jours : elles doivent être examinées une à une (relance, litige, risque), sans appliquer de taux automatique.</t>
  </si>
  <si>
    <t>La même mécanique s’applique aux dettes fournisseurs : l’échéancier devient un échéancier de décaissements.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</si>
  <si>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</si>
  <si>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</si>
  <si>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Client</t>
  </si>
  <si>
    <t>Facture</t>
  </si>
  <si>
    <t>Date</t>
  </si>
  <si>
    <t>Échéance</t>
  </si>
  <si>
    <t>Montant TTC</t>
  </si>
  <si>
    <t>Retard (j)</t>
  </si>
  <si>
    <t>Tranche</t>
  </si>
  <si>
    <t>Situation au</t>
  </si>
  <si>
    <t>Maroc Équipements</t>
  </si>
  <si>
    <t>FV-0201</t>
  </si>
  <si>
    <t>FV-0215</t>
  </si>
  <si>
    <t>Sud Négoce</t>
  </si>
  <si>
    <t>FV-0203</t>
  </si>
  <si>
    <t>FV-0216</t>
  </si>
  <si>
    <t>Atlas Export</t>
  </si>
  <si>
    <t>FV-0198</t>
  </si>
  <si>
    <t>FV-0210</t>
  </si>
  <si>
    <t>Cabinet Conseil Nord</t>
  </si>
  <si>
    <t>FV-0205</t>
  </si>
  <si>
    <t>Garage Mekki</t>
  </si>
  <si>
    <t>FV-0190</t>
  </si>
  <si>
    <t>FV-0212</t>
  </si>
  <si>
    <t>Retard à partir de</t>
  </si>
  <si>
    <t>Non échu</t>
  </si>
  <si>
    <t>1-30 j</t>
  </si>
  <si>
    <t>31-60 j</t>
  </si>
  <si>
    <t>61-90 j</t>
  </si>
  <si>
    <t>Plus de 90 j</t>
  </si>
  <si>
    <t>Total</t>
  </si>
  <si>
    <t>% du total</t>
  </si>
  <si>
    <t>Part échue (hors non échu)</t>
  </si>
  <si>
    <t>Créances à examiner (&gt; 60 jours)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</si>
</sst>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/>
    <xf numFmtId="3" fontId="0" fillId="3" borderId="1" xfId="0" applyNumberFormat="1" applyFill="1" applyBorder="1"/>
    <xf numFmtId="165" fontId="0" fillId="3" borderId="1" xfId="0" applyNumberFormat="1" applyFill="1" applyBorder="1"/>
    <xf numFmtId="0" fontId="3" fillId="2" borderId="1" xfId="0" applyFont="1" applyFill="1" applyBorder="1"/>
    <xf numFmtId="0" fontId="3" fillId="0" borderId="1" xfId="0" applyFont="1" applyBorder="1"/>
    <xf numFmtId="165" fontId="3" fillId="0" borderId="1" xfId="0" applyNumberFormat="1" applyFont="1" applyBorder="1"/>
    <xf numFmtId="3" fontId="3" fillId="0" borderId="1" xfId="0" applyNumberFormat="1" applyFont="1" applyBorder="1"/>
    <xf numFmtId="165" fontId="0" fillId="0" borderId="1" xfId="0" applyNumberFormat="1" applyBorder="1"/>
    <xf numFmtId="3" fontId="3" fillId="2" borderId="1" xfId="0" applyNumberFormat="1" applyFont="1" applyFill="1" applyBorder="1"/>
    <xf numFmtId="165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.857142857142858" customWidth="1"/>
    <col min="2" max="2" width="11.428571428571429" customWidth="1"/>
    <col min="3" max="4" width="12.857142857142858" customWidth="1"/>
    <col min="5" max="5" width="15.714285714285714" customWidth="1"/>
    <col min="6" max="6" width="12.857142857142858" customWidth="1"/>
    <col min="7" max="8" width="14.285714285714286" customWidth="1"/>
  </cols>
  <sheetData>
    <row r="1" spans="1:8" x14ac:dyDescent="0.2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14</v>
      </c>
      <c r="H1" s="6" t="s">
        <v>15</v>
      </c>
    </row>
    <row r="2" spans="1:8" x14ac:dyDescent="0.25">
      <c r="A2" s="7" t="s">
        <v>16</v>
      </c>
      <c r="B2" s="7" t="s">
        <v>17</v>
      </c>
      <c r="C2" s="8">
        <v>46037</v>
      </c>
      <c r="D2" s="8">
        <v>46067</v>
      </c>
      <c r="E2" s="9">
        <v>12000</v>
      </c>
      <c r="F2" s="10"/>
      <c r="G2" s="10"/>
      <c r="H2" s="11">
        <v>46112</v>
      </c>
    </row>
    <row r="3" spans="1:8" x14ac:dyDescent="0.25">
      <c r="A3" s="7" t="s">
        <v>16</v>
      </c>
      <c r="B3" s="7" t="s">
        <v>18</v>
      </c>
      <c r="C3" s="8">
        <v>46101</v>
      </c>
      <c r="D3" s="8">
        <v>46131</v>
      </c>
      <c r="E3" s="9">
        <v>6000</v>
      </c>
      <c r="F3" s="10"/>
      <c r="G3" s="10"/>
    </row>
    <row r="4" spans="1:8" x14ac:dyDescent="0.25">
      <c r="A4" s="7" t="s">
        <v>19</v>
      </c>
      <c r="B4" s="7" t="s">
        <v>20</v>
      </c>
      <c r="C4" s="8">
        <v>46055</v>
      </c>
      <c r="D4" s="8">
        <v>46085</v>
      </c>
      <c r="E4" s="9">
        <v>8400</v>
      </c>
      <c r="F4" s="10"/>
      <c r="G4" s="10"/>
    </row>
    <row r="5" spans="1:8" x14ac:dyDescent="0.25">
      <c r="A5" s="7" t="s">
        <v>19</v>
      </c>
      <c r="B5" s="7" t="s">
        <v>21</v>
      </c>
      <c r="C5" s="8">
        <v>46106</v>
      </c>
      <c r="D5" s="8">
        <v>46136</v>
      </c>
      <c r="E5" s="9">
        <v>4500</v>
      </c>
      <c r="F5" s="10"/>
      <c r="G5" s="10"/>
    </row>
    <row r="6" spans="1:8" x14ac:dyDescent="0.25">
      <c r="A6" s="7" t="s">
        <v>22</v>
      </c>
      <c r="B6" s="7" t="s">
        <v>23</v>
      </c>
      <c r="C6" s="8">
        <v>45940</v>
      </c>
      <c r="D6" s="8">
        <v>45970</v>
      </c>
      <c r="E6" s="9">
        <v>15000</v>
      </c>
      <c r="F6" s="10"/>
      <c r="G6" s="10"/>
    </row>
    <row r="7" spans="1:8" x14ac:dyDescent="0.25">
      <c r="A7" s="7" t="s">
        <v>22</v>
      </c>
      <c r="B7" s="7" t="s">
        <v>24</v>
      </c>
      <c r="C7" s="8">
        <v>46086</v>
      </c>
      <c r="D7" s="8">
        <v>46116</v>
      </c>
      <c r="E7" s="9">
        <v>9500</v>
      </c>
      <c r="F7" s="10"/>
      <c r="G7" s="10"/>
    </row>
    <row r="8" spans="1:8" x14ac:dyDescent="0.25">
      <c r="A8" s="7" t="s">
        <v>25</v>
      </c>
      <c r="B8" s="7" t="s">
        <v>26</v>
      </c>
      <c r="C8" s="8">
        <v>46081</v>
      </c>
      <c r="D8" s="8">
        <v>46110</v>
      </c>
      <c r="E8" s="9">
        <v>22000</v>
      </c>
      <c r="F8" s="10"/>
      <c r="G8" s="10"/>
    </row>
    <row r="9" spans="1:8" x14ac:dyDescent="0.25">
      <c r="A9" s="7" t="s">
        <v>27</v>
      </c>
      <c r="B9" s="7" t="s">
        <v>28</v>
      </c>
      <c r="C9" s="8">
        <v>46006</v>
      </c>
      <c r="D9" s="8">
        <v>46036</v>
      </c>
      <c r="E9" s="9">
        <v>7800</v>
      </c>
      <c r="F9" s="10"/>
      <c r="G9" s="10"/>
    </row>
    <row r="10" spans="1:8" x14ac:dyDescent="0.25">
      <c r="A10" s="7" t="s">
        <v>27</v>
      </c>
      <c r="B10" s="7" t="s">
        <v>29</v>
      </c>
      <c r="C10" s="8">
        <v>46093</v>
      </c>
      <c r="D10" s="8">
        <v>46123</v>
      </c>
      <c r="E10" s="9">
        <v>3100</v>
      </c>
      <c r="F10" s="10"/>
      <c r="G10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.857142857142858" customWidth="1"/>
    <col min="2" max="2" width="11.428571428571429" customWidth="1"/>
    <col min="3" max="4" width="12.857142857142858" customWidth="1"/>
    <col min="5" max="5" width="15.714285714285714" customWidth="1"/>
    <col min="6" max="6" width="12.857142857142858" customWidth="1"/>
    <col min="7" max="8" width="14.285714285714286" customWidth="1"/>
  </cols>
  <sheetData>
    <row r="1" spans="1:8" x14ac:dyDescent="0.2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14</v>
      </c>
      <c r="H1" s="6" t="s">
        <v>15</v>
      </c>
    </row>
    <row r="2" spans="1:8" x14ac:dyDescent="0.25">
      <c r="A2" s="7" t="s">
        <v>16</v>
      </c>
      <c r="B2" s="7" t="s">
        <v>17</v>
      </c>
      <c r="C2" s="8">
        <v>46037</v>
      </c>
      <c r="D2" s="8">
        <v>46067</v>
      </c>
      <c r="E2" s="9">
        <v>12000</v>
      </c>
      <c r="F2" s="7">
        <f>$H$2-D2</f>
        <v>45</v>
      </c>
      <c r="G2" s="7" t="str">
        <f>VLOOKUP(F2,Tranches!$A$2:$B$6,2,TRUE)</f>
        <v>31-60 j</v>
      </c>
      <c r="H2" s="11">
        <v>46112</v>
      </c>
    </row>
    <row r="3" spans="1:8" x14ac:dyDescent="0.25">
      <c r="A3" s="7" t="s">
        <v>16</v>
      </c>
      <c r="B3" s="7" t="s">
        <v>18</v>
      </c>
      <c r="C3" s="8">
        <v>46101</v>
      </c>
      <c r="D3" s="8">
        <v>46131</v>
      </c>
      <c r="E3" s="9">
        <v>6000</v>
      </c>
      <c r="F3" s="7">
        <f>$H$2-D3</f>
        <v>-19</v>
      </c>
      <c r="G3" s="7" t="str">
        <f>VLOOKUP(F3,Tranches!$A$2:$B$6,2,TRUE)</f>
        <v>Non échu</v>
      </c>
    </row>
    <row r="4" spans="1:8" x14ac:dyDescent="0.25">
      <c r="A4" s="7" t="s">
        <v>19</v>
      </c>
      <c r="B4" s="7" t="s">
        <v>20</v>
      </c>
      <c r="C4" s="8">
        <v>46055</v>
      </c>
      <c r="D4" s="8">
        <v>46085</v>
      </c>
      <c r="E4" s="9">
        <v>8400</v>
      </c>
      <c r="F4" s="7">
        <f>$H$2-D4</f>
        <v>27</v>
      </c>
      <c r="G4" s="7" t="str">
        <f>VLOOKUP(F4,Tranches!$A$2:$B$6,2,TRUE)</f>
        <v>1-30 j</v>
      </c>
    </row>
    <row r="5" spans="1:8" x14ac:dyDescent="0.25">
      <c r="A5" s="7" t="s">
        <v>19</v>
      </c>
      <c r="B5" s="7" t="s">
        <v>21</v>
      </c>
      <c r="C5" s="8">
        <v>46106</v>
      </c>
      <c r="D5" s="8">
        <v>46136</v>
      </c>
      <c r="E5" s="9">
        <v>4500</v>
      </c>
      <c r="F5" s="7">
        <f>$H$2-D5</f>
        <v>-24</v>
      </c>
      <c r="G5" s="7" t="str">
        <f>VLOOKUP(F5,Tranches!$A$2:$B$6,2,TRUE)</f>
        <v>Non échu</v>
      </c>
    </row>
    <row r="6" spans="1:8" x14ac:dyDescent="0.25">
      <c r="A6" s="7" t="s">
        <v>22</v>
      </c>
      <c r="B6" s="7" t="s">
        <v>23</v>
      </c>
      <c r="C6" s="8">
        <v>45940</v>
      </c>
      <c r="D6" s="8">
        <v>45970</v>
      </c>
      <c r="E6" s="9">
        <v>15000</v>
      </c>
      <c r="F6" s="7">
        <f>$H$2-D6</f>
        <v>142</v>
      </c>
      <c r="G6" s="7" t="str">
        <f>VLOOKUP(F6,Tranches!$A$2:$B$6,2,TRUE)</f>
        <v>Plus de 90 j</v>
      </c>
    </row>
    <row r="7" spans="1:8" x14ac:dyDescent="0.25">
      <c r="A7" s="7" t="s">
        <v>22</v>
      </c>
      <c r="B7" s="7" t="s">
        <v>24</v>
      </c>
      <c r="C7" s="8">
        <v>46086</v>
      </c>
      <c r="D7" s="8">
        <v>46116</v>
      </c>
      <c r="E7" s="9">
        <v>9500</v>
      </c>
      <c r="F7" s="7">
        <f>$H$2-D7</f>
        <v>-4</v>
      </c>
      <c r="G7" s="7" t="str">
        <f>VLOOKUP(F7,Tranches!$A$2:$B$6,2,TRUE)</f>
        <v>Non échu</v>
      </c>
    </row>
    <row r="8" spans="1:8" x14ac:dyDescent="0.25">
      <c r="A8" s="7" t="s">
        <v>25</v>
      </c>
      <c r="B8" s="7" t="s">
        <v>26</v>
      </c>
      <c r="C8" s="8">
        <v>46081</v>
      </c>
      <c r="D8" s="8">
        <v>46110</v>
      </c>
      <c r="E8" s="9">
        <v>22000</v>
      </c>
      <c r="F8" s="7">
        <f>$H$2-D8</f>
        <v>2</v>
      </c>
      <c r="G8" s="7" t="str">
        <f>VLOOKUP(F8,Tranches!$A$2:$B$6,2,TRUE)</f>
        <v>1-30 j</v>
      </c>
    </row>
    <row r="9" spans="1:8" x14ac:dyDescent="0.25">
      <c r="A9" s="7" t="s">
        <v>27</v>
      </c>
      <c r="B9" s="7" t="s">
        <v>28</v>
      </c>
      <c r="C9" s="8">
        <v>46006</v>
      </c>
      <c r="D9" s="8">
        <v>46036</v>
      </c>
      <c r="E9" s="9">
        <v>7800</v>
      </c>
      <c r="F9" s="7">
        <f>$H$2-D9</f>
        <v>76</v>
      </c>
      <c r="G9" s="7" t="str">
        <f>VLOOKUP(F9,Tranches!$A$2:$B$6,2,TRUE)</f>
        <v>61-90 j</v>
      </c>
    </row>
    <row r="10" spans="1:8" x14ac:dyDescent="0.25">
      <c r="A10" s="7" t="s">
        <v>27</v>
      </c>
      <c r="B10" s="7" t="s">
        <v>29</v>
      </c>
      <c r="C10" s="8">
        <v>46093</v>
      </c>
      <c r="D10" s="8">
        <v>46123</v>
      </c>
      <c r="E10" s="9">
        <v>3100</v>
      </c>
      <c r="F10" s="7">
        <f>$H$2-D10</f>
        <v>-11</v>
      </c>
      <c r="G10" s="7" t="str">
        <f>VLOOKUP(F10,Tranches!$A$2:$B$6,2,TRUE)</f>
        <v>Non échu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5.714285714285714" customWidth="1"/>
  </cols>
  <sheetData>
    <row r="1" spans="1:2" x14ac:dyDescent="0.25">
      <c r="A1" s="6" t="s">
        <v>30</v>
      </c>
      <c r="B1" s="6" t="s">
        <v>14</v>
      </c>
    </row>
    <row r="2" spans="1:2" x14ac:dyDescent="0.25">
      <c r="A2" s="7">
        <v>-99999</v>
      </c>
      <c r="B2" s="7" t="s">
        <v>31</v>
      </c>
    </row>
    <row r="3" spans="1:2" x14ac:dyDescent="0.25">
      <c r="A3" s="7">
        <v>1</v>
      </c>
      <c r="B3" s="7" t="s">
        <v>32</v>
      </c>
    </row>
    <row r="4" spans="1:2" x14ac:dyDescent="0.25">
      <c r="A4" s="7">
        <v>31</v>
      </c>
      <c r="B4" s="7" t="s">
        <v>33</v>
      </c>
    </row>
    <row r="5" spans="1:2" x14ac:dyDescent="0.25">
      <c r="A5" s="7">
        <v>61</v>
      </c>
      <c r="B5" s="7" t="s">
        <v>34</v>
      </c>
    </row>
    <row r="6" spans="1:2" x14ac:dyDescent="0.25">
      <c r="A6" s="7">
        <v>91</v>
      </c>
      <c r="B6" s="7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.285714285714285" customWidth="1"/>
    <col min="2" max="6" width="12.857142857142858" customWidth="1"/>
    <col min="7" max="8" width="14.285714285714286" customWidth="1"/>
  </cols>
  <sheetData>
    <row r="1" spans="1:8" x14ac:dyDescent="0.25">
      <c r="A1" s="6" t="s">
        <v>8</v>
      </c>
      <c r="B1" s="6" t="s">
        <v>31</v>
      </c>
      <c r="C1" s="6" t="s">
        <v>32</v>
      </c>
      <c r="D1" s="6" t="s">
        <v>33</v>
      </c>
      <c r="E1" s="6" t="s">
        <v>34</v>
      </c>
      <c r="F1" s="6" t="s">
        <v>35</v>
      </c>
      <c r="G1" s="6" t="s">
        <v>36</v>
      </c>
      <c r="H1" s="6" t="s">
        <v>37</v>
      </c>
    </row>
    <row r="2" spans="1:8" x14ac:dyDescent="0.25">
      <c r="A2" s="7" t="s">
        <v>16</v>
      </c>
      <c r="B2" s="12"/>
      <c r="C2" s="12"/>
      <c r="D2" s="12"/>
      <c r="E2" s="12"/>
      <c r="F2" s="12"/>
      <c r="G2" s="12"/>
      <c r="H2" s="13"/>
    </row>
    <row r="3" spans="1:8" x14ac:dyDescent="0.25">
      <c r="A3" s="7" t="s">
        <v>19</v>
      </c>
      <c r="B3" s="12"/>
      <c r="C3" s="12"/>
      <c r="D3" s="12"/>
      <c r="E3" s="12"/>
      <c r="F3" s="12"/>
      <c r="G3" s="12"/>
      <c r="H3" s="13"/>
    </row>
    <row r="4" spans="1:8" x14ac:dyDescent="0.25">
      <c r="A4" s="7" t="s">
        <v>22</v>
      </c>
      <c r="B4" s="12"/>
      <c r="C4" s="12"/>
      <c r="D4" s="12"/>
      <c r="E4" s="12"/>
      <c r="F4" s="12"/>
      <c r="G4" s="12"/>
      <c r="H4" s="13"/>
    </row>
    <row r="5" spans="1:8" x14ac:dyDescent="0.25">
      <c r="A5" s="7" t="s">
        <v>25</v>
      </c>
      <c r="B5" s="12"/>
      <c r="C5" s="12"/>
      <c r="D5" s="12"/>
      <c r="E5" s="12"/>
      <c r="F5" s="12"/>
      <c r="G5" s="12"/>
      <c r="H5" s="13"/>
    </row>
    <row r="6" spans="1:8" x14ac:dyDescent="0.25">
      <c r="A6" s="7" t="s">
        <v>27</v>
      </c>
      <c r="B6" s="12"/>
      <c r="C6" s="12"/>
      <c r="D6" s="12"/>
      <c r="E6" s="12"/>
      <c r="F6" s="12"/>
      <c r="G6" s="12"/>
      <c r="H6" s="13"/>
    </row>
    <row r="7" spans="1:8" x14ac:dyDescent="0.25">
      <c r="A7" s="14" t="s">
        <v>36</v>
      </c>
      <c r="B7" s="12"/>
      <c r="C7" s="12"/>
      <c r="D7" s="12"/>
      <c r="E7" s="12"/>
      <c r="F7" s="12"/>
      <c r="G7" s="12"/>
      <c r="H7" s="13"/>
    </row>
    <row r="8" spans="1:6" x14ac:dyDescent="0.25">
      <c r="A8" s="7" t="s">
        <v>37</v>
      </c>
      <c r="B8" s="13"/>
      <c r="C8" s="13"/>
      <c r="D8" s="13"/>
      <c r="E8" s="13"/>
      <c r="F8" s="13"/>
    </row>
    <row r="9" spans="1:1" x14ac:dyDescent="0.25"/>
    <row r="10" spans="1:2" x14ac:dyDescent="0.25">
      <c r="A10" s="15" t="s">
        <v>38</v>
      </c>
      <c r="B10" s="16">
        <f>1-B8</f>
        <v>0.73839184598</v>
      </c>
    </row>
    <row r="11" spans="1:2" x14ac:dyDescent="0.25">
      <c r="A11" s="15" t="s">
        <v>39</v>
      </c>
      <c r="B11" s="17">
        <f>E7+F7</f>
        <v>22800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.285714285714285" customWidth="1"/>
    <col min="2" max="6" width="12.857142857142858" customWidth="1"/>
    <col min="7" max="8" width="14.285714285714286" customWidth="1"/>
  </cols>
  <sheetData>
    <row r="1" spans="1:8" x14ac:dyDescent="0.25">
      <c r="A1" s="6" t="s">
        <v>8</v>
      </c>
      <c r="B1" s="6" t="s">
        <v>31</v>
      </c>
      <c r="C1" s="6" t="s">
        <v>32</v>
      </c>
      <c r="D1" s="6" t="s">
        <v>33</v>
      </c>
      <c r="E1" s="6" t="s">
        <v>34</v>
      </c>
      <c r="F1" s="6" t="s">
        <v>35</v>
      </c>
      <c r="G1" s="6" t="s">
        <v>36</v>
      </c>
      <c r="H1" s="6" t="s">
        <v>37</v>
      </c>
    </row>
    <row r="2" spans="1:8" x14ac:dyDescent="0.25">
      <c r="A2" s="7" t="s">
        <v>16</v>
      </c>
      <c r="B2" s="9">
        <f>SUMIFS(Factures!$E$2:$E$10,Factures!$A$2:$A$10,$A2,Factures!$G$2:$G$10,B$1)</f>
        <v>6000</v>
      </c>
      <c r="C2" s="9">
        <f>SUMIFS(Factures!$E$2:$E$10,Factures!$A$2:$A$10,$A2,Factures!$G$2:$G$10,C$1)</f>
        <v>0</v>
      </c>
      <c r="D2" s="9">
        <f>SUMIFS(Factures!$E$2:$E$10,Factures!$A$2:$A$10,$A2,Factures!$G$2:$G$10,D$1)</f>
        <v>12000</v>
      </c>
      <c r="E2" s="9">
        <f>SUMIFS(Factures!$E$2:$E$10,Factures!$A$2:$A$10,$A2,Factures!$G$2:$G$10,E$1)</f>
        <v>0</v>
      </c>
      <c r="F2" s="9">
        <f>SUMIFS(Factures!$E$2:$E$10,Factures!$A$2:$A$10,$A2,Factures!$G$2:$G$10,F$1)</f>
        <v>0</v>
      </c>
      <c r="G2" s="17">
        <f>SUM(B2:F2)</f>
        <v>18000</v>
      </c>
      <c r="H2" s="18">
        <f>G2/$G$7</f>
        <v>0.20385050963</v>
      </c>
    </row>
    <row r="3" spans="1:8" x14ac:dyDescent="0.25">
      <c r="A3" s="7" t="s">
        <v>19</v>
      </c>
      <c r="B3" s="9">
        <f>SUMIFS(Factures!$E$2:$E$10,Factures!$A$2:$A$10,$A3,Factures!$G$2:$G$10,B$1)</f>
        <v>4500</v>
      </c>
      <c r="C3" s="9">
        <f>SUMIFS(Factures!$E$2:$E$10,Factures!$A$2:$A$10,$A3,Factures!$G$2:$G$10,C$1)</f>
        <v>8400</v>
      </c>
      <c r="D3" s="9">
        <f>SUMIFS(Factures!$E$2:$E$10,Factures!$A$2:$A$10,$A3,Factures!$G$2:$G$10,D$1)</f>
        <v>0</v>
      </c>
      <c r="E3" s="9">
        <f>SUMIFS(Factures!$E$2:$E$10,Factures!$A$2:$A$10,$A3,Factures!$G$2:$G$10,E$1)</f>
        <v>0</v>
      </c>
      <c r="F3" s="9">
        <f>SUMIFS(Factures!$E$2:$E$10,Factures!$A$2:$A$10,$A3,Factures!$G$2:$G$10,F$1)</f>
        <v>0</v>
      </c>
      <c r="G3" s="17">
        <f>SUM(B3:F3)</f>
        <v>12900</v>
      </c>
      <c r="H3" s="18">
        <f>G3/$G$7</f>
        <v>0.14609286523</v>
      </c>
    </row>
    <row r="4" spans="1:8" x14ac:dyDescent="0.25">
      <c r="A4" s="7" t="s">
        <v>22</v>
      </c>
      <c r="B4" s="9">
        <f>SUMIFS(Factures!$E$2:$E$10,Factures!$A$2:$A$10,$A4,Factures!$G$2:$G$10,B$1)</f>
        <v>9500</v>
      </c>
      <c r="C4" s="9">
        <f>SUMIFS(Factures!$E$2:$E$10,Factures!$A$2:$A$10,$A4,Factures!$G$2:$G$10,C$1)</f>
        <v>0</v>
      </c>
      <c r="D4" s="9">
        <f>SUMIFS(Factures!$E$2:$E$10,Factures!$A$2:$A$10,$A4,Factures!$G$2:$G$10,D$1)</f>
        <v>0</v>
      </c>
      <c r="E4" s="9">
        <f>SUMIFS(Factures!$E$2:$E$10,Factures!$A$2:$A$10,$A4,Factures!$G$2:$G$10,E$1)</f>
        <v>0</v>
      </c>
      <c r="F4" s="9">
        <f>SUMIFS(Factures!$E$2:$E$10,Factures!$A$2:$A$10,$A4,Factures!$G$2:$G$10,F$1)</f>
        <v>15000</v>
      </c>
      <c r="G4" s="17">
        <f>SUM(B4:F4)</f>
        <v>24500</v>
      </c>
      <c r="H4" s="18">
        <f>G4/$G$7</f>
        <v>0.27746319366</v>
      </c>
    </row>
    <row r="5" spans="1:8" x14ac:dyDescent="0.25">
      <c r="A5" s="7" t="s">
        <v>25</v>
      </c>
      <c r="B5" s="9">
        <f>SUMIFS(Factures!$E$2:$E$10,Factures!$A$2:$A$10,$A5,Factures!$G$2:$G$10,B$1)</f>
        <v>0</v>
      </c>
      <c r="C5" s="9">
        <f>SUMIFS(Factures!$E$2:$E$10,Factures!$A$2:$A$10,$A5,Factures!$G$2:$G$10,C$1)</f>
        <v>22000</v>
      </c>
      <c r="D5" s="9">
        <f>SUMIFS(Factures!$E$2:$E$10,Factures!$A$2:$A$10,$A5,Factures!$G$2:$G$10,D$1)</f>
        <v>0</v>
      </c>
      <c r="E5" s="9">
        <f>SUMIFS(Factures!$E$2:$E$10,Factures!$A$2:$A$10,$A5,Factures!$G$2:$G$10,E$1)</f>
        <v>0</v>
      </c>
      <c r="F5" s="9">
        <f>SUMIFS(Factures!$E$2:$E$10,Factures!$A$2:$A$10,$A5,Factures!$G$2:$G$10,F$1)</f>
        <v>0</v>
      </c>
      <c r="G5" s="17">
        <f>SUM(B5:F5)</f>
        <v>22000</v>
      </c>
      <c r="H5" s="18">
        <f>G5/$G$7</f>
        <v>0.24915062288</v>
      </c>
    </row>
    <row r="6" spans="1:8" x14ac:dyDescent="0.25">
      <c r="A6" s="7" t="s">
        <v>27</v>
      </c>
      <c r="B6" s="9">
        <f>SUMIFS(Factures!$E$2:$E$10,Factures!$A$2:$A$10,$A6,Factures!$G$2:$G$10,B$1)</f>
        <v>3100</v>
      </c>
      <c r="C6" s="9">
        <f>SUMIFS(Factures!$E$2:$E$10,Factures!$A$2:$A$10,$A6,Factures!$G$2:$G$10,C$1)</f>
        <v>0</v>
      </c>
      <c r="D6" s="9">
        <f>SUMIFS(Factures!$E$2:$E$10,Factures!$A$2:$A$10,$A6,Factures!$G$2:$G$10,D$1)</f>
        <v>0</v>
      </c>
      <c r="E6" s="9">
        <f>SUMIFS(Factures!$E$2:$E$10,Factures!$A$2:$A$10,$A6,Factures!$G$2:$G$10,E$1)</f>
        <v>7800</v>
      </c>
      <c r="F6" s="9">
        <f>SUMIFS(Factures!$E$2:$E$10,Factures!$A$2:$A$10,$A6,Factures!$G$2:$G$10,F$1)</f>
        <v>0</v>
      </c>
      <c r="G6" s="17">
        <f>SUM(B6:F6)</f>
        <v>10900</v>
      </c>
      <c r="H6" s="18">
        <f>G6/$G$7</f>
        <v>0.12344280861</v>
      </c>
    </row>
    <row r="7" spans="1:8" x14ac:dyDescent="0.25">
      <c r="A7" s="14" t="s">
        <v>36</v>
      </c>
      <c r="B7" s="19">
        <f>SUM(B2:B6)</f>
        <v>23100</v>
      </c>
      <c r="C7" s="19">
        <f>SUM(C2:C6)</f>
        <v>30400</v>
      </c>
      <c r="D7" s="19">
        <f>SUM(D2:D6)</f>
        <v>12000</v>
      </c>
      <c r="E7" s="19">
        <f>SUM(E2:E6)</f>
        <v>7800</v>
      </c>
      <c r="F7" s="19">
        <f>SUM(F2:F6)</f>
        <v>15000</v>
      </c>
      <c r="G7" s="19">
        <f>SUM(G2:G6)</f>
        <v>88300</v>
      </c>
      <c r="H7" s="20">
        <f>G7/$G$7</f>
        <v>1</v>
      </c>
    </row>
    <row r="8" spans="1:6" x14ac:dyDescent="0.25">
      <c r="A8" s="7" t="s">
        <v>37</v>
      </c>
      <c r="B8" s="18">
        <f>B7/$G$7</f>
        <v>0.26160815402</v>
      </c>
      <c r="C8" s="18">
        <f>C7/$G$7</f>
        <v>0.3442808607</v>
      </c>
      <c r="D8" s="18">
        <f>D7/$G$7</f>
        <v>0.13590033975</v>
      </c>
      <c r="E8" s="18">
        <f>E7/$G$7</f>
        <v>0.088335220838</v>
      </c>
      <c r="F8" s="18">
        <f>F7/$G$7</f>
        <v>0.16987542469</v>
      </c>
    </row>
    <row r="9" spans="1:1" x14ac:dyDescent="0.25"/>
    <row r="10" spans="1:2" x14ac:dyDescent="0.25">
      <c r="A10" s="15" t="s">
        <v>38</v>
      </c>
      <c r="B10" s="16">
        <f>1-B8</f>
        <v>0.73839184598</v>
      </c>
    </row>
    <row r="11" spans="1:2" x14ac:dyDescent="0.25">
      <c r="A11" s="15" t="s">
        <v>39</v>
      </c>
      <c r="B11" s="17">
        <f>E7+F7</f>
        <v>22800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d’emploi</vt:lpstr>
      <vt:lpstr>Factures</vt:lpstr>
      <vt:lpstr>Factures (corrigé)</vt:lpstr>
      <vt:lpstr>Tranches</vt:lpstr>
      <vt:lpstr>Balance âgée</vt:lpstr>
      <vt:lpstr>Balance âgée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37 — Balance âgée clients et fournisseurs : tranches de retard et créances à examiner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