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Paramètres" state="visible" r:id="rId5"/>
    <sheet sheetId="3" name="Registre" state="visible" r:id="rId6"/>
    <sheet sheetId="4" name="Registre (corrigé)" state="visible" r:id="rId7"/>
    <sheet sheetId="5" name="Plans" state="visible" r:id="rId8"/>
    <sheet sheetId="6" name="Plans (corrigé)" state="visible" r:id="rId9"/>
  </sheets>
  <calcPr calcId="171027" fullCalcOnLoad="1"/>
</workbook>
</file>

<file path=xl/sharedStrings.xml><?xml version="1.0" encoding="utf-8"?>
<sst xmlns="http://schemas.openxmlformats.org/spreadsheetml/2006/main" count="77" uniqueCount="35">
  <si>
    <t>Épisode 36 — Immobilisations : plan d’amortissement linéaire et dégressif</t>
  </si>
  <si>
    <t>Série « Excel de zéro à héros pour la comptabilité et la finance » — ExpertiseComptable.ma</t>
  </si>
  <si>
    <t>Onglet « Paramètres » : l’exercice (2026), nommé Exercice. Onglet « Registre » : trois biens ; complétez les mois, le cumul antérieur, la dotation 2026 (avec prorata au mois), le cumul et la VNC.</t>
  </si>
  <si>
    <t>Onglet « Plans » : comparez l’amortissement linéaire et dégressif d’un bien de 12 000 MAD sur 5 ans (coefficient 2). Complétez les colonnes D à G. Changez le coefficient et la durée pour voir l’effet.</t>
  </si>
  <si>
    <t>Rappels (voir l’article sur les amortissements fiscaux) : le prorata court du premier jour du mois d’acquisition ; le dégressif est réservé aux biens d’équipement, optionnel et irrévocable ; ses coefficients dépendent de la durée.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</si>
  <si>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</si>
  <si>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</si>
  <si>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Exercice</t>
  </si>
  <si>
    <t>Désignation</t>
  </si>
  <si>
    <t>Date d’acquisition</t>
  </si>
  <si>
    <t>Valeur d’origine</t>
  </si>
  <si>
    <t>Durée (ans)</t>
  </si>
  <si>
    <t>Taux linéaire</t>
  </si>
  <si>
    <t>Mois en 2026</t>
  </si>
  <si>
    <t>Mois avant 2026</t>
  </si>
  <si>
    <t>Cumul antérieur</t>
  </si>
  <si>
    <t>Dotation 2026</t>
  </si>
  <si>
    <t>Cumul fin 2026</t>
  </si>
  <si>
    <t>VNC fin 2026</t>
  </si>
  <si>
    <t>Matériel informatique</t>
  </si>
  <si>
    <t>Mobilier de bureau</t>
  </si>
  <si>
    <t>Matériel et outillage</t>
  </si>
  <si>
    <t>Totaux</t>
  </si>
  <si>
    <t/>
  </si>
  <si>
    <t>Coût du bien</t>
  </si>
  <si>
    <t>Coefficient dégressif</t>
  </si>
  <si>
    <t>Taux dégressif</t>
  </si>
  <si>
    <t>Année</t>
  </si>
  <si>
    <t>n</t>
  </si>
  <si>
    <t>VNC début</t>
  </si>
  <si>
    <t>Linéaire</t>
  </si>
  <si>
    <t>Dégressif</t>
  </si>
  <si>
    <t>VNC fin (dégressif)</t>
  </si>
  <si>
    <t>Écart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</si>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</sst>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0.0%"/>
    <numFmt numFmtId="166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9EC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0" fillId="2" borderId="1" xfId="0" applyFill="1" applyBorder="1"/>
    <xf numFmtId="49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165" fontId="0" fillId="0" borderId="1" xfId="0" applyNumberFormat="1" applyBorder="1"/>
    <xf numFmtId="4" fontId="0" fillId="2" borderId="1" xfId="0" applyNumberFormat="1" applyFill="1" applyBorder="1"/>
    <xf numFmtId="0" fontId="3" fillId="3" borderId="1" xfId="0" applyFont="1" applyFill="1" applyBorder="1"/>
    <xf numFmtId="164" fontId="0" fillId="3" borderId="1" xfId="0" applyNumberFormat="1" applyFill="1" applyBorder="1"/>
    <xf numFmtId="4" fontId="3" fillId="3" borderId="1" xfId="0" applyNumberFormat="1" applyFont="1" applyFill="1" applyBorder="1"/>
    <xf numFmtId="0" fontId="0" fillId="3" borderId="1" xfId="0" applyFill="1" applyBorder="1"/>
    <xf numFmtId="9" fontId="0" fillId="0" borderId="1" xfId="0" applyNumberFormat="1" applyBorder="1"/>
    <xf numFmtId="166" fontId="0" fillId="2" borderId="1" xfId="0" applyNumberFormat="1" applyFill="1" applyBorder="1"/>
    <xf numFmtId="166" fontId="0" fillId="0" borderId="1" xfId="0" applyNumberFormat="1" applyBorder="1"/>
    <xf numFmtId="166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cols>
    <col min="1" max="1" width="28.571428571428573" customWidth="1"/>
    <col min="2" max="2" width="14.285714285714286" customWidth="1"/>
  </cols>
  <sheetData>
    <row r="1" spans="1:2" x14ac:dyDescent="0.25">
      <c r="A1" s="6" t="s">
        <v>7</v>
      </c>
      <c r="B1" s="7">
        <v>2026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.714285714285715" customWidth="1"/>
    <col min="2" max="3" width="15.714285714285714" customWidth="1"/>
    <col min="4" max="4" width="11.428571428571429" customWidth="1"/>
    <col min="5" max="6" width="12.857142857142858" customWidth="1"/>
    <col min="7" max="7" width="14.285714285714286" customWidth="1"/>
    <col min="8" max="11" width="15.714285714285714" customWidth="1"/>
  </cols>
  <sheetData>
    <row r="1" spans="1:11" x14ac:dyDescent="0.25">
      <c r="A1" s="8" t="s">
        <v>8</v>
      </c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14</v>
      </c>
      <c r="H1" s="8" t="s">
        <v>15</v>
      </c>
      <c r="I1" s="8" t="s">
        <v>16</v>
      </c>
      <c r="J1" s="8" t="s">
        <v>17</v>
      </c>
      <c r="K1" s="8" t="s">
        <v>18</v>
      </c>
    </row>
    <row r="2" spans="1:11" x14ac:dyDescent="0.25">
      <c r="A2" s="9" t="s">
        <v>19</v>
      </c>
      <c r="B2" s="10">
        <v>46034</v>
      </c>
      <c r="C2" s="11">
        <v>12000</v>
      </c>
      <c r="D2" s="9">
        <v>5</v>
      </c>
      <c r="E2" s="12">
        <f>1/D2</f>
        <v>0.2</v>
      </c>
      <c r="F2" s="7"/>
      <c r="G2" s="7"/>
      <c r="H2" s="13"/>
      <c r="I2" s="13"/>
      <c r="J2" s="13"/>
      <c r="K2" s="13"/>
    </row>
    <row r="3" spans="1:11" x14ac:dyDescent="0.25">
      <c r="A3" s="9" t="s">
        <v>20</v>
      </c>
      <c r="B3" s="10">
        <v>46091</v>
      </c>
      <c r="C3" s="11">
        <v>8000</v>
      </c>
      <c r="D3" s="9">
        <v>10</v>
      </c>
      <c r="E3" s="12">
        <f>1/D3</f>
        <v>0.1</v>
      </c>
      <c r="F3" s="7"/>
      <c r="G3" s="7"/>
      <c r="H3" s="13"/>
      <c r="I3" s="13"/>
      <c r="J3" s="13"/>
      <c r="K3" s="13"/>
    </row>
    <row r="4" spans="1:11" x14ac:dyDescent="0.25">
      <c r="A4" s="9" t="s">
        <v>21</v>
      </c>
      <c r="B4" s="10">
        <v>45839</v>
      </c>
      <c r="C4" s="11">
        <v>60000</v>
      </c>
      <c r="D4" s="9">
        <v>10</v>
      </c>
      <c r="E4" s="12">
        <f>1/D4</f>
        <v>0.1</v>
      </c>
      <c r="F4" s="7"/>
      <c r="G4" s="7"/>
      <c r="H4" s="13"/>
      <c r="I4" s="13"/>
      <c r="J4" s="13"/>
      <c r="K4" s="13"/>
    </row>
    <row r="5" spans="1:11" x14ac:dyDescent="0.25">
      <c r="A5" s="14" t="s">
        <v>22</v>
      </c>
      <c r="B5" s="15" t="s">
        <v>23</v>
      </c>
      <c r="C5" s="16">
        <f>SUM(C2:C4)</f>
        <v>80000</v>
      </c>
      <c r="D5" s="17" t="s">
        <v>23</v>
      </c>
      <c r="E5" s="17" t="s">
        <v>23</v>
      </c>
      <c r="F5" s="17" t="s">
        <v>23</v>
      </c>
      <c r="G5" s="17" t="s">
        <v>23</v>
      </c>
      <c r="H5" s="16">
        <f>SUM(H2:H4)</f>
        <v>3000</v>
      </c>
      <c r="I5" s="16">
        <f>SUM(I2:I4)</f>
        <v>9066.67</v>
      </c>
      <c r="J5" s="16">
        <f>SUM(J2:J4)</f>
        <v>12066.67</v>
      </c>
      <c r="K5" s="16">
        <f>SUM(K2:K4)</f>
        <v>67933.33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.714285714285715" customWidth="1"/>
    <col min="2" max="3" width="15.714285714285714" customWidth="1"/>
    <col min="4" max="4" width="11.428571428571429" customWidth="1"/>
    <col min="5" max="6" width="12.857142857142858" customWidth="1"/>
    <col min="7" max="7" width="14.285714285714286" customWidth="1"/>
    <col min="8" max="11" width="15.714285714285714" customWidth="1"/>
  </cols>
  <sheetData>
    <row r="1" spans="1:11" x14ac:dyDescent="0.25">
      <c r="A1" s="8" t="s">
        <v>8</v>
      </c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14</v>
      </c>
      <c r="H1" s="8" t="s">
        <v>15</v>
      </c>
      <c r="I1" s="8" t="s">
        <v>16</v>
      </c>
      <c r="J1" s="8" t="s">
        <v>17</v>
      </c>
      <c r="K1" s="8" t="s">
        <v>18</v>
      </c>
    </row>
    <row r="2" spans="1:11" x14ac:dyDescent="0.25">
      <c r="A2" s="9" t="s">
        <v>19</v>
      </c>
      <c r="B2" s="10">
        <v>46034</v>
      </c>
      <c r="C2" s="11">
        <v>12000</v>
      </c>
      <c r="D2" s="9">
        <v>5</v>
      </c>
      <c r="E2" s="12">
        <f>1/D2</f>
        <v>0.2</v>
      </c>
      <c r="F2" s="9">
        <f>IF(YEAR(B2)&lt;Exercice,12,IF(YEAR(B2)=Exercice,13-MONTH(B2),0))</f>
        <v>12</v>
      </c>
      <c r="G2" s="9">
        <f>IF(YEAR(B2)&lt;Exercice,(13-MONTH(B2))+12*(Exercice-YEAR(B2)-1),0)</f>
        <v>0</v>
      </c>
      <c r="H2" s="11">
        <f>ROUND(MIN(C2,C2*E2*G2/12),2)</f>
        <v>0</v>
      </c>
      <c r="I2" s="11">
        <f>ROUND(MIN(C2-H2,C2*E2*F2/12),2)</f>
        <v>2400</v>
      </c>
      <c r="J2" s="11">
        <f>H2+I2</f>
        <v>2400</v>
      </c>
      <c r="K2" s="11">
        <f>C2-J2</f>
        <v>9600</v>
      </c>
    </row>
    <row r="3" spans="1:11" x14ac:dyDescent="0.25">
      <c r="A3" s="9" t="s">
        <v>20</v>
      </c>
      <c r="B3" s="10">
        <v>46091</v>
      </c>
      <c r="C3" s="11">
        <v>8000</v>
      </c>
      <c r="D3" s="9">
        <v>10</v>
      </c>
      <c r="E3" s="12">
        <f>1/D3</f>
        <v>0.1</v>
      </c>
      <c r="F3" s="9">
        <f>IF(YEAR(B3)&lt;Exercice,12,IF(YEAR(B3)=Exercice,13-MONTH(B3),0))</f>
        <v>10</v>
      </c>
      <c r="G3" s="9">
        <f>IF(YEAR(B3)&lt;Exercice,(13-MONTH(B3))+12*(Exercice-YEAR(B3)-1),0)</f>
        <v>0</v>
      </c>
      <c r="H3" s="11">
        <f>ROUND(MIN(C3,C3*E3*G3/12),2)</f>
        <v>0</v>
      </c>
      <c r="I3" s="11">
        <f>ROUND(MIN(C3-H3,C3*E3*F3/12),2)</f>
        <v>666.67</v>
      </c>
      <c r="J3" s="11">
        <f>H3+I3</f>
        <v>666.67</v>
      </c>
      <c r="K3" s="11">
        <f>C3-J3</f>
        <v>7333.33</v>
      </c>
    </row>
    <row r="4" spans="1:11" x14ac:dyDescent="0.25">
      <c r="A4" s="9" t="s">
        <v>21</v>
      </c>
      <c r="B4" s="10">
        <v>45839</v>
      </c>
      <c r="C4" s="11">
        <v>60000</v>
      </c>
      <c r="D4" s="9">
        <v>10</v>
      </c>
      <c r="E4" s="12">
        <f>1/D4</f>
        <v>0.1</v>
      </c>
      <c r="F4" s="9">
        <f>IF(YEAR(B4)&lt;Exercice,12,IF(YEAR(B4)=Exercice,13-MONTH(B4),0))</f>
        <v>12</v>
      </c>
      <c r="G4" s="9">
        <f>IF(YEAR(B4)&lt;Exercice,(13-MONTH(B4))+12*(Exercice-YEAR(B4)-1),0)</f>
        <v>6</v>
      </c>
      <c r="H4" s="11">
        <f>ROUND(MIN(C4,C4*E4*G4/12),2)</f>
        <v>3000</v>
      </c>
      <c r="I4" s="11">
        <f>ROUND(MIN(C4-H4,C4*E4*F4/12),2)</f>
        <v>6000</v>
      </c>
      <c r="J4" s="11">
        <f>H4+I4</f>
        <v>9000</v>
      </c>
      <c r="K4" s="11">
        <f>C4-J4</f>
        <v>51000</v>
      </c>
    </row>
    <row r="5" spans="1:11" x14ac:dyDescent="0.25">
      <c r="A5" s="14" t="s">
        <v>22</v>
      </c>
      <c r="B5" s="15" t="s">
        <v>23</v>
      </c>
      <c r="C5" s="16">
        <f>SUM(C2:C4)</f>
        <v>80000</v>
      </c>
      <c r="D5" s="17" t="s">
        <v>23</v>
      </c>
      <c r="E5" s="17" t="s">
        <v>23</v>
      </c>
      <c r="F5" s="17" t="s">
        <v>23</v>
      </c>
      <c r="G5" s="17" t="s">
        <v>23</v>
      </c>
      <c r="H5" s="16">
        <f>SUM(H2:H4)</f>
        <v>3000</v>
      </c>
      <c r="I5" s="16">
        <f>SUM(I2:I4)</f>
        <v>9066.67</v>
      </c>
      <c r="J5" s="16">
        <f>SUM(J2:J4)</f>
        <v>12066.67</v>
      </c>
      <c r="K5" s="16">
        <f>SUM(K2:K4)</f>
        <v>67933.33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1" width="28.571428571428573" customWidth="1"/>
    <col min="2" max="5" width="15.714285714285714" customWidth="1"/>
    <col min="6" max="6" width="20" customWidth="1"/>
    <col min="7" max="7" width="14.285714285714286" customWidth="1"/>
  </cols>
  <sheetData>
    <row r="1" spans="1:2" x14ac:dyDescent="0.25">
      <c r="A1" s="6" t="s">
        <v>24</v>
      </c>
      <c r="B1" s="13">
        <v>12000</v>
      </c>
    </row>
    <row r="2" spans="1:2" x14ac:dyDescent="0.25">
      <c r="A2" s="6" t="s">
        <v>11</v>
      </c>
      <c r="B2" s="7">
        <v>5</v>
      </c>
    </row>
    <row r="3" spans="1:2" x14ac:dyDescent="0.25">
      <c r="A3" s="6" t="s">
        <v>25</v>
      </c>
      <c r="B3" s="7">
        <v>2</v>
      </c>
    </row>
    <row r="4" spans="1:2" x14ac:dyDescent="0.25">
      <c r="A4" s="6" t="s">
        <v>26</v>
      </c>
      <c r="B4" s="18">
        <f>B3/B2</f>
        <v>0.4</v>
      </c>
    </row>
    <row r="5" spans="1:1" x14ac:dyDescent="0.25"/>
    <row r="6" spans="1:7" x14ac:dyDescent="0.25">
      <c r="A6" s="8" t="s">
        <v>27</v>
      </c>
      <c r="B6" s="8" t="s">
        <v>28</v>
      </c>
      <c r="C6" s="8" t="s">
        <v>29</v>
      </c>
      <c r="D6" s="8" t="s">
        <v>30</v>
      </c>
      <c r="E6" s="8" t="s">
        <v>31</v>
      </c>
      <c r="F6" s="8" t="s">
        <v>32</v>
      </c>
      <c r="G6" s="8" t="s">
        <v>33</v>
      </c>
    </row>
    <row r="7" spans="1:7" x14ac:dyDescent="0.25">
      <c r="A7" s="9">
        <v>2026</v>
      </c>
      <c r="B7" s="9">
        <v>1</v>
      </c>
      <c r="C7" s="11">
        <f>B1</f>
        <v>12000</v>
      </c>
      <c r="D7" s="13"/>
      <c r="E7" s="13"/>
      <c r="F7" s="13"/>
      <c r="G7" s="19"/>
    </row>
    <row r="8" spans="1:7" x14ac:dyDescent="0.25">
      <c r="A8" s="9">
        <v>2027</v>
      </c>
      <c r="B8" s="9">
        <v>2</v>
      </c>
      <c r="C8" s="11">
        <f>F7</f>
        <v>7200</v>
      </c>
      <c r="D8" s="13"/>
      <c r="E8" s="13"/>
      <c r="F8" s="13"/>
      <c r="G8" s="19"/>
    </row>
    <row r="9" spans="1:7" x14ac:dyDescent="0.25">
      <c r="A9" s="9">
        <v>2028</v>
      </c>
      <c r="B9" s="9">
        <v>3</v>
      </c>
      <c r="C9" s="11">
        <f>F8</f>
        <v>4320</v>
      </c>
      <c r="D9" s="13"/>
      <c r="E9" s="13"/>
      <c r="F9" s="13"/>
      <c r="G9" s="19"/>
    </row>
    <row r="10" spans="1:7" x14ac:dyDescent="0.25">
      <c r="A10" s="9">
        <v>2029</v>
      </c>
      <c r="B10" s="9">
        <v>4</v>
      </c>
      <c r="C10" s="11">
        <f>F9</f>
        <v>2592</v>
      </c>
      <c r="D10" s="13"/>
      <c r="E10" s="13"/>
      <c r="F10" s="13"/>
      <c r="G10" s="19"/>
    </row>
    <row r="11" spans="1:7" x14ac:dyDescent="0.25">
      <c r="A11" s="9">
        <v>2030</v>
      </c>
      <c r="B11" s="9">
        <v>5</v>
      </c>
      <c r="C11" s="11">
        <f>F10</f>
        <v>1296</v>
      </c>
      <c r="D11" s="13"/>
      <c r="E11" s="13"/>
      <c r="F11" s="13"/>
      <c r="G11" s="19"/>
    </row>
    <row r="12" spans="1:7" x14ac:dyDescent="0.25">
      <c r="A12" s="14" t="s">
        <v>34</v>
      </c>
      <c r="B12" s="17" t="s">
        <v>23</v>
      </c>
      <c r="C12" s="17" t="s">
        <v>23</v>
      </c>
      <c r="D12" s="13"/>
      <c r="E12" s="13"/>
      <c r="F12" s="7"/>
      <c r="G12" s="1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1" width="28.571428571428573" customWidth="1"/>
    <col min="2" max="5" width="15.714285714285714" customWidth="1"/>
    <col min="6" max="6" width="20" customWidth="1"/>
    <col min="7" max="7" width="14.285714285714286" customWidth="1"/>
  </cols>
  <sheetData>
    <row r="1" spans="1:2" x14ac:dyDescent="0.25">
      <c r="A1" s="6" t="s">
        <v>24</v>
      </c>
      <c r="B1" s="13">
        <v>12000</v>
      </c>
    </row>
    <row r="2" spans="1:2" x14ac:dyDescent="0.25">
      <c r="A2" s="6" t="s">
        <v>11</v>
      </c>
      <c r="B2" s="7">
        <v>5</v>
      </c>
    </row>
    <row r="3" spans="1:2" x14ac:dyDescent="0.25">
      <c r="A3" s="6" t="s">
        <v>25</v>
      </c>
      <c r="B3" s="7">
        <v>2</v>
      </c>
    </row>
    <row r="4" spans="1:2" x14ac:dyDescent="0.25">
      <c r="A4" s="6" t="s">
        <v>26</v>
      </c>
      <c r="B4" s="18">
        <f>B3/B2</f>
        <v>0.4</v>
      </c>
    </row>
    <row r="5" spans="1:1" x14ac:dyDescent="0.25"/>
    <row r="6" spans="1:7" x14ac:dyDescent="0.25">
      <c r="A6" s="8" t="s">
        <v>27</v>
      </c>
      <c r="B6" s="8" t="s">
        <v>28</v>
      </c>
      <c r="C6" s="8" t="s">
        <v>29</v>
      </c>
      <c r="D6" s="8" t="s">
        <v>30</v>
      </c>
      <c r="E6" s="8" t="s">
        <v>31</v>
      </c>
      <c r="F6" s="8" t="s">
        <v>32</v>
      </c>
      <c r="G6" s="8" t="s">
        <v>33</v>
      </c>
    </row>
    <row r="7" spans="1:7" x14ac:dyDescent="0.25">
      <c r="A7" s="9">
        <v>2026</v>
      </c>
      <c r="B7" s="9">
        <v>1</v>
      </c>
      <c r="C7" s="11">
        <f>B1</f>
        <v>12000</v>
      </c>
      <c r="D7" s="11">
        <f>ROUND($B$1/$B$2,2)</f>
        <v>2400</v>
      </c>
      <c r="E7" s="11">
        <f>ROUND(MAX(C7*$B$4,C7/($B$2-B7+1)),2)</f>
        <v>4800</v>
      </c>
      <c r="F7" s="11">
        <f>C7-E7</f>
        <v>7200</v>
      </c>
      <c r="G7" s="20">
        <f>E7-D7</f>
        <v>2400</v>
      </c>
    </row>
    <row r="8" spans="1:7" x14ac:dyDescent="0.25">
      <c r="A8" s="9">
        <v>2027</v>
      </c>
      <c r="B8" s="9">
        <v>2</v>
      </c>
      <c r="C8" s="11">
        <f>F7</f>
        <v>7200</v>
      </c>
      <c r="D8" s="11">
        <f>ROUND($B$1/$B$2,2)</f>
        <v>2400</v>
      </c>
      <c r="E8" s="11">
        <f>ROUND(MAX(C8*$B$4,C8/($B$2-B8+1)),2)</f>
        <v>2880</v>
      </c>
      <c r="F8" s="11">
        <f>C8-E8</f>
        <v>4320</v>
      </c>
      <c r="G8" s="20">
        <f>E8-D8</f>
        <v>480</v>
      </c>
    </row>
    <row r="9" spans="1:7" x14ac:dyDescent="0.25">
      <c r="A9" s="9">
        <v>2028</v>
      </c>
      <c r="B9" s="9">
        <v>3</v>
      </c>
      <c r="C9" s="11">
        <f>F8</f>
        <v>4320</v>
      </c>
      <c r="D9" s="11">
        <f>ROUND($B$1/$B$2,2)</f>
        <v>2400</v>
      </c>
      <c r="E9" s="11">
        <f>ROUND(MAX(C9*$B$4,C9/($B$2-B9+1)),2)</f>
        <v>1728</v>
      </c>
      <c r="F9" s="11">
        <f>C9-E9</f>
        <v>2592</v>
      </c>
      <c r="G9" s="20">
        <f>E9-D9</f>
        <v>-672</v>
      </c>
    </row>
    <row r="10" spans="1:7" x14ac:dyDescent="0.25">
      <c r="A10" s="9">
        <v>2029</v>
      </c>
      <c r="B10" s="9">
        <v>4</v>
      </c>
      <c r="C10" s="11">
        <f>F9</f>
        <v>2592</v>
      </c>
      <c r="D10" s="11">
        <f>ROUND($B$1/$B$2,2)</f>
        <v>2400</v>
      </c>
      <c r="E10" s="11">
        <f>ROUND(MAX(C10*$B$4,C10/($B$2-B10+1)),2)</f>
        <v>1296</v>
      </c>
      <c r="F10" s="11">
        <f>C10-E10</f>
        <v>1296</v>
      </c>
      <c r="G10" s="20">
        <f>E10-D10</f>
        <v>-1104</v>
      </c>
    </row>
    <row r="11" spans="1:7" x14ac:dyDescent="0.25">
      <c r="A11" s="9">
        <v>2030</v>
      </c>
      <c r="B11" s="9">
        <v>5</v>
      </c>
      <c r="C11" s="11">
        <f>F10</f>
        <v>1296</v>
      </c>
      <c r="D11" s="11">
        <f>ROUND($B$1/$B$2,2)</f>
        <v>2400</v>
      </c>
      <c r="E11" s="11">
        <f>ROUND(MAX(C11*$B$4,C11/($B$2-B11+1)),2)</f>
        <v>1296</v>
      </c>
      <c r="F11" s="11">
        <f>C11-E11</f>
        <v>0</v>
      </c>
      <c r="G11" s="20">
        <f>E11-D11</f>
        <v>-1104</v>
      </c>
    </row>
    <row r="12" spans="1:7" x14ac:dyDescent="0.25">
      <c r="A12" s="14" t="s">
        <v>34</v>
      </c>
      <c r="B12" s="17" t="s">
        <v>23</v>
      </c>
      <c r="C12" s="17" t="s">
        <v>23</v>
      </c>
      <c r="D12" s="16">
        <f>SUM(D7:D11)</f>
        <v>12000</v>
      </c>
      <c r="E12" s="16">
        <f>SUM(E7:E11)</f>
        <v>12000</v>
      </c>
      <c r="F12" s="17" t="s">
        <v>23</v>
      </c>
      <c r="G12" s="21">
        <f>SUM(G7:G11)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Paramètres</vt:lpstr>
      <vt:lpstr>Registre</vt:lpstr>
      <vt:lpstr>Registre (corrigé)</vt:lpstr>
      <vt:lpstr>Plans</vt:lpstr>
      <vt:lpstr>Plans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36 — Immobilisations : plan d’amortissement linéaire et dégressif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