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Facture" state="visible" r:id="rId5"/>
    <sheet sheetId="3" name="Facture (corrigé)" state="visible" r:id="rId6"/>
    <sheet sheetId="4" name="TTC vers HT" state="visible" r:id="rId7"/>
    <sheet sheetId="5" name="TTC vers HT (corrigé)" state="visible" r:id="rId8"/>
    <sheet sheetId="6" name="Opérations" state="visible" r:id="rId9"/>
    <sheet sheetId="7" name="Récap" state="visible" r:id="rId10"/>
    <sheet sheetId="8" name="Récap (corrigé)" state="visible" r:id="rId11"/>
    <sheet sheetId="9" name="Rapprochement" state="visible" r:id="rId12"/>
  </sheets>
  <calcPr calcId="171027" fullCalcOnLoad="1"/>
</workbook>
</file>

<file path=xl/sharedStrings.xml><?xml version="1.0" encoding="utf-8"?>
<sst xmlns="http://schemas.openxmlformats.org/spreadsheetml/2006/main" count="95" uniqueCount="53">
  <si>
    <t>Épisode 35 — TVA : calculer, récapituler et rapprocher collectée et déductible</t>
  </si>
  <si>
    <t>Série « Excel de zéro à héros pour la comptabilité et la finance » — ExpertiseComptable.ma</t>
  </si>
  <si>
    <t>Onglet « Facture » : calculez la TVA de chaque ligne (arrondie au centime), le total et le récapitulatif par taux. Onglet « TTC vers HT » : retrouvez le HT et la TVA contenue.</t>
  </si>
  <si>
    <t>Onglet « Opérations » : cinq opérations de janvier et février 2026. Onglet « Récap » : complétez la TVA collectée, la TVA déductible, le crédit reporté et la TVA à payer.</t>
  </si>
  <si>
    <t>Onglet « Rapprochement » : comparez avec les soldes de la balance de l’épisode 32 (comptes 4455 et 3455) ; la TVA des factures d’achat non payées reste en attente.</t>
  </si>
  <si>
    <t>Taux 2026 retenus : 20 % et 10 % ; vérifiez le taux applicable à chaque opération réelle (et les exclusions du droit à déduction) avant de reprendre ces modèles.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</si>
  <si>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</si>
  <si>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</si>
  <si>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Désignation</t>
  </si>
  <si>
    <t>Taux</t>
  </si>
  <si>
    <t>Montant HT</t>
  </si>
  <si>
    <t>TVA</t>
  </si>
  <si>
    <t>TTC</t>
  </si>
  <si>
    <t>Repas d’équipe (restauration)</t>
  </si>
  <si>
    <t>Fournitures de bureau</t>
  </si>
  <si>
    <t>Total</t>
  </si>
  <si>
    <t/>
  </si>
  <si>
    <t>Récapitulatif par taux</t>
  </si>
  <si>
    <t>Taux de 20 %</t>
  </si>
  <si>
    <t>Taux de 10 %</t>
  </si>
  <si>
    <t>Base HT</t>
  </si>
  <si>
    <t>Prix TTC</t>
  </si>
  <si>
    <t>Prix HT</t>
  </si>
  <si>
    <t>TVA contenue</t>
  </si>
  <si>
    <t>Date facture</t>
  </si>
  <si>
    <t>Pièce</t>
  </si>
  <si>
    <t>Nature</t>
  </si>
  <si>
    <t>Date de paiement</t>
  </si>
  <si>
    <t>FA-0101</t>
  </si>
  <si>
    <t>Achat</t>
  </si>
  <si>
    <t>FV-0001</t>
  </si>
  <si>
    <t>Vente</t>
  </si>
  <si>
    <t>FA-0106</t>
  </si>
  <si>
    <t>FV-0002</t>
  </si>
  <si>
    <t>FA-0107</t>
  </si>
  <si>
    <t>Mois</t>
  </si>
  <si>
    <t>Du</t>
  </si>
  <si>
    <t>Au</t>
  </si>
  <si>
    <t>TVA collectée</t>
  </si>
  <si>
    <t>TVA déductible (payée)</t>
  </si>
  <si>
    <t>Crédit reporté (début)</t>
  </si>
  <si>
    <t>TVA à payer</t>
  </si>
  <si>
    <t>Crédit à reporter</t>
  </si>
  <si>
    <t>Janvier</t>
  </si>
  <si>
    <t>Février</t>
  </si>
  <si>
    <t>Rapprochement au 28/02/2026</t>
  </si>
  <si>
    <t>Comptabilité</t>
  </si>
  <si>
    <t>Récapitulatif</t>
  </si>
  <si>
    <t>Écart</t>
  </si>
  <si>
    <t>TVA facturée (compte 4455)</t>
  </si>
  <si>
    <t>TVA récupérable (3455) = déductible + en attente de paiement</t>
  </si>
  <si>
    <t>dont TVA en attente de paiement</t>
  </si>
  <si>
    <t>Conclusion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</si>
</sst>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9" fontId="0" fillId="0" borderId="1" xfId="0" applyNumberFormat="1" applyBorder="1"/>
    <xf numFmtId="4" fontId="0" fillId="0" borderId="1" xfId="0" applyNumberFormat="1" applyBorder="1"/>
    <xf numFmtId="4" fontId="0" fillId="3" borderId="1" xfId="0" applyNumberFormat="1" applyFill="1" applyBorder="1"/>
    <xf numFmtId="0" fontId="3" fillId="2" borderId="1" xfId="0" applyFont="1" applyFill="1" applyBorder="1"/>
    <xf numFmtId="0" fontId="0" fillId="2" borderId="1" xfId="0" applyFill="1" applyBorder="1"/>
    <xf numFmtId="4" fontId="3" fillId="2" borderId="1" xfId="0" applyNumberFormat="1" applyFont="1" applyFill="1" applyBorder="1"/>
    <xf numFmtId="0" fontId="3" fillId="0" borderId="1" xfId="0" applyFont="1" applyBorder="1"/>
    <xf numFmtId="49" fontId="0" fillId="3" borderId="1" xfId="0" applyNumberFormat="1" applyFill="1" applyBorder="1"/>
    <xf numFmtId="164" fontId="0" fillId="0" borderId="1" xfId="0" applyNumberFormat="1" applyBorder="1"/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37.142857142857146" customWidth="1"/>
    <col min="2" max="2" width="12.857142857142858" customWidth="1"/>
    <col min="3" max="3" width="17.142857142857142" customWidth="1"/>
    <col min="4" max="4" width="15.714285714285714" customWidth="1"/>
    <col min="5" max="5" width="17.142857142857142" customWidth="1"/>
  </cols>
  <sheetData>
    <row r="1" spans="1:5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</row>
    <row r="2" spans="1:5" x14ac:dyDescent="0.25">
      <c r="A2" s="7" t="s">
        <v>13</v>
      </c>
      <c r="B2" s="8">
        <v>0.1</v>
      </c>
      <c r="C2" s="9">
        <v>3000</v>
      </c>
      <c r="D2" s="10"/>
      <c r="E2" s="10"/>
    </row>
    <row r="3" spans="1:5" x14ac:dyDescent="0.25">
      <c r="A3" s="7" t="s">
        <v>14</v>
      </c>
      <c r="B3" s="8">
        <v>0.2</v>
      </c>
      <c r="C3" s="9">
        <v>5000</v>
      </c>
      <c r="D3" s="10"/>
      <c r="E3" s="10"/>
    </row>
    <row r="4" spans="1:5" x14ac:dyDescent="0.25">
      <c r="A4" s="11" t="s">
        <v>15</v>
      </c>
      <c r="B4" s="12" t="s">
        <v>16</v>
      </c>
      <c r="C4" s="13">
        <f>SUM(C2:C3)</f>
        <v>8000</v>
      </c>
      <c r="D4" s="10"/>
      <c r="E4" s="10"/>
    </row>
    <row r="5" spans="1:1" x14ac:dyDescent="0.25"/>
    <row r="6" spans="1:3" x14ac:dyDescent="0.25">
      <c r="A6" s="14" t="s">
        <v>17</v>
      </c>
      <c r="B6" s="15"/>
      <c r="C6" s="15"/>
    </row>
    <row r="7" spans="1:3" x14ac:dyDescent="0.25">
      <c r="A7" s="7" t="s">
        <v>18</v>
      </c>
      <c r="B7" s="10"/>
      <c r="C7" s="10"/>
    </row>
    <row r="8" spans="1:3" x14ac:dyDescent="0.25">
      <c r="A8" s="7" t="s">
        <v>19</v>
      </c>
      <c r="B8" s="9">
        <f>SUMIF(B2:B3,0.1,C2:C3)</f>
        <v>3000</v>
      </c>
      <c r="C8" s="9">
        <f>SUMIF(B2:B3,0.1,D2:D3)</f>
        <v>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37.142857142857146" customWidth="1"/>
    <col min="2" max="2" width="12.857142857142858" customWidth="1"/>
    <col min="3" max="3" width="17.142857142857142" customWidth="1"/>
    <col min="4" max="4" width="15.714285714285714" customWidth="1"/>
    <col min="5" max="5" width="17.142857142857142" customWidth="1"/>
  </cols>
  <sheetData>
    <row r="1" spans="1:5" x14ac:dyDescent="0.2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</row>
    <row r="2" spans="1:5" x14ac:dyDescent="0.25">
      <c r="A2" s="7" t="s">
        <v>13</v>
      </c>
      <c r="B2" s="8">
        <v>0.1</v>
      </c>
      <c r="C2" s="9">
        <v>3000</v>
      </c>
      <c r="D2" s="9">
        <f>ROUND(C2*B2,2)</f>
        <v>300</v>
      </c>
      <c r="E2" s="9">
        <f>C2+D2</f>
        <v>3300</v>
      </c>
    </row>
    <row r="3" spans="1:5" x14ac:dyDescent="0.25">
      <c r="A3" s="7" t="s">
        <v>14</v>
      </c>
      <c r="B3" s="8">
        <v>0.2</v>
      </c>
      <c r="C3" s="9">
        <v>5000</v>
      </c>
      <c r="D3" s="9">
        <f>ROUND(C3*B3,2)</f>
        <v>1000</v>
      </c>
      <c r="E3" s="9">
        <f>C3+D3</f>
        <v>6000</v>
      </c>
    </row>
    <row r="4" spans="1:5" x14ac:dyDescent="0.25">
      <c r="A4" s="11" t="s">
        <v>15</v>
      </c>
      <c r="B4" s="12" t="s">
        <v>16</v>
      </c>
      <c r="C4" s="13">
        <f>SUM(C2:C3)</f>
        <v>8000</v>
      </c>
      <c r="D4" s="13">
        <f>SUM(D2:D3)</f>
        <v>1300</v>
      </c>
      <c r="E4" s="13">
        <f>SUM(E2:E3)</f>
        <v>9300</v>
      </c>
    </row>
    <row r="5" spans="1:1" x14ac:dyDescent="0.25"/>
    <row r="6" spans="1:3" x14ac:dyDescent="0.25">
      <c r="A6" s="14" t="s">
        <v>17</v>
      </c>
      <c r="B6" s="6" t="s">
        <v>20</v>
      </c>
      <c r="C6" s="6" t="s">
        <v>11</v>
      </c>
    </row>
    <row r="7" spans="1:3" x14ac:dyDescent="0.25">
      <c r="A7" s="7" t="s">
        <v>18</v>
      </c>
      <c r="B7" s="9">
        <f>SUMIF(B2:B3,0.2,C2:C3)</f>
        <v>5000</v>
      </c>
      <c r="C7" s="9">
        <f>SUMIF(B2:B3,0.2,D2:D3)</f>
        <v>1000</v>
      </c>
    </row>
    <row r="8" spans="1:3" x14ac:dyDescent="0.25">
      <c r="A8" s="7" t="s">
        <v>19</v>
      </c>
      <c r="B8" s="9">
        <f>SUMIF(B2:B3,0.1,C2:C3)</f>
        <v>3000</v>
      </c>
      <c r="C8" s="9">
        <f>SUMIF(B2:B3,0.1,D2:D3)</f>
        <v>300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.714285714285714" customWidth="1"/>
    <col min="2" max="2" width="12.857142857142858" customWidth="1"/>
    <col min="3" max="3" width="15.714285714285714" customWidth="1"/>
    <col min="4" max="4" width="18.571428571428573" customWidth="1"/>
  </cols>
  <sheetData>
    <row r="1" spans="1:4" x14ac:dyDescent="0.25">
      <c r="A1" s="6" t="s">
        <v>21</v>
      </c>
      <c r="B1" s="6" t="s">
        <v>9</v>
      </c>
      <c r="C1" s="6" t="s">
        <v>22</v>
      </c>
      <c r="D1" s="6" t="s">
        <v>23</v>
      </c>
    </row>
    <row r="2" spans="1:4" x14ac:dyDescent="0.25">
      <c r="A2" s="9">
        <v>1200</v>
      </c>
      <c r="B2" s="8">
        <v>0.2</v>
      </c>
      <c r="C2" s="10"/>
      <c r="D2" s="10"/>
    </row>
    <row r="3" spans="1:4" x14ac:dyDescent="0.25">
      <c r="A3" s="9">
        <v>330</v>
      </c>
      <c r="B3" s="8">
        <v>0.1</v>
      </c>
      <c r="C3" s="10"/>
      <c r="D3" s="10"/>
    </row>
    <row r="4" spans="1:4" x14ac:dyDescent="0.25">
      <c r="A4" s="9">
        <v>5000</v>
      </c>
      <c r="B4" s="8">
        <v>0.2</v>
      </c>
      <c r="C4" s="10"/>
      <c r="D4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.714285714285714" customWidth="1"/>
    <col min="2" max="2" width="12.857142857142858" customWidth="1"/>
    <col min="3" max="3" width="15.714285714285714" customWidth="1"/>
    <col min="4" max="4" width="18.571428571428573" customWidth="1"/>
  </cols>
  <sheetData>
    <row r="1" spans="1:4" x14ac:dyDescent="0.25">
      <c r="A1" s="6" t="s">
        <v>21</v>
      </c>
      <c r="B1" s="6" t="s">
        <v>9</v>
      </c>
      <c r="C1" s="6" t="s">
        <v>22</v>
      </c>
      <c r="D1" s="6" t="s">
        <v>23</v>
      </c>
    </row>
    <row r="2" spans="1:4" x14ac:dyDescent="0.25">
      <c r="A2" s="9">
        <v>1200</v>
      </c>
      <c r="B2" s="8">
        <v>0.2</v>
      </c>
      <c r="C2" s="9">
        <f>ROUND(A2/(1+B2),2)</f>
        <v>1000</v>
      </c>
      <c r="D2" s="9">
        <f>A2-C2</f>
        <v>200</v>
      </c>
    </row>
    <row r="3" spans="1:4" x14ac:dyDescent="0.25">
      <c r="A3" s="9">
        <v>330</v>
      </c>
      <c r="B3" s="8">
        <v>0.1</v>
      </c>
      <c r="C3" s="9">
        <f>ROUND(A3/(1+B3),2)</f>
        <v>300</v>
      </c>
      <c r="D3" s="9">
        <f>A3-C3</f>
        <v>30</v>
      </c>
    </row>
    <row r="4" spans="1:4" x14ac:dyDescent="0.25">
      <c r="A4" s="9">
        <v>5000</v>
      </c>
      <c r="B4" s="8">
        <v>0.2</v>
      </c>
      <c r="C4" s="9">
        <f>ROUND(A4/(1+B4),2)</f>
        <v>4166.67</v>
      </c>
      <c r="D4" s="9">
        <f>A4-C4</f>
        <v>833.33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.285714285714286" customWidth="1"/>
    <col min="2" max="2" width="12.857142857142858" customWidth="1"/>
    <col min="3" max="3" width="11.428571428571429" customWidth="1"/>
    <col min="4" max="4" width="15.714285714285714" customWidth="1"/>
    <col min="5" max="5" width="10" customWidth="1"/>
    <col min="6" max="6" width="14.285714285714286" customWidth="1"/>
    <col min="7" max="7" width="18.571428571428573" customWidth="1"/>
  </cols>
  <sheetData>
    <row r="1" spans="1:7" x14ac:dyDescent="0.25">
      <c r="A1" s="6" t="s">
        <v>24</v>
      </c>
      <c r="B1" s="6" t="s">
        <v>25</v>
      </c>
      <c r="C1" s="6" t="s">
        <v>26</v>
      </c>
      <c r="D1" s="6" t="s">
        <v>20</v>
      </c>
      <c r="E1" s="6" t="s">
        <v>9</v>
      </c>
      <c r="F1" s="6" t="s">
        <v>11</v>
      </c>
      <c r="G1" s="6" t="s">
        <v>27</v>
      </c>
    </row>
    <row r="2" spans="1:7" x14ac:dyDescent="0.25">
      <c r="A2" s="16">
        <v>46027</v>
      </c>
      <c r="B2" s="7" t="s">
        <v>28</v>
      </c>
      <c r="C2" s="7" t="s">
        <v>29</v>
      </c>
      <c r="D2" s="9">
        <v>10000</v>
      </c>
      <c r="E2" s="8">
        <v>0.2</v>
      </c>
      <c r="F2" s="9">
        <f>ROUND(D2*E2,2)</f>
        <v>2000</v>
      </c>
      <c r="G2" s="16">
        <v>46042</v>
      </c>
    </row>
    <row r="3" spans="1:7" x14ac:dyDescent="0.25">
      <c r="A3" s="16">
        <v>46030</v>
      </c>
      <c r="B3" s="7" t="s">
        <v>30</v>
      </c>
      <c r="C3" s="7" t="s">
        <v>31</v>
      </c>
      <c r="D3" s="9">
        <v>5000</v>
      </c>
      <c r="E3" s="8">
        <v>0.2</v>
      </c>
      <c r="F3" s="9">
        <f>ROUND(D3*E3,2)</f>
        <v>1000</v>
      </c>
    </row>
    <row r="4" spans="1:7" x14ac:dyDescent="0.25">
      <c r="A4" s="16">
        <v>46034</v>
      </c>
      <c r="B4" s="7" t="s">
        <v>32</v>
      </c>
      <c r="C4" s="7" t="s">
        <v>29</v>
      </c>
      <c r="D4" s="9">
        <v>12000</v>
      </c>
      <c r="E4" s="8">
        <v>0.2</v>
      </c>
      <c r="F4" s="9">
        <f>ROUND(D4*E4,2)</f>
        <v>2400</v>
      </c>
    </row>
    <row r="5" spans="1:7" x14ac:dyDescent="0.25">
      <c r="A5" s="16">
        <v>46056</v>
      </c>
      <c r="B5" s="7" t="s">
        <v>33</v>
      </c>
      <c r="C5" s="7" t="s">
        <v>31</v>
      </c>
      <c r="D5" s="9">
        <v>8000</v>
      </c>
      <c r="E5" s="8">
        <v>0.2</v>
      </c>
      <c r="F5" s="9">
        <f>ROUND(D5*E5,2)</f>
        <v>1600</v>
      </c>
    </row>
    <row r="6" spans="1:7" x14ac:dyDescent="0.25">
      <c r="A6" s="16">
        <v>46063</v>
      </c>
      <c r="B6" s="7" t="s">
        <v>34</v>
      </c>
      <c r="C6" s="7" t="s">
        <v>29</v>
      </c>
      <c r="D6" s="9">
        <v>4000</v>
      </c>
      <c r="E6" s="8">
        <v>0.2</v>
      </c>
      <c r="F6" s="9">
        <f>ROUND(D6*E6,2)</f>
        <v>800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3" width="14.285714285714286" customWidth="1"/>
    <col min="4" max="5" width="18.571428571428573" customWidth="1"/>
    <col min="6" max="6" width="24.285714285714285" customWidth="1"/>
    <col min="7" max="7" width="17.142857142857142" customWidth="1"/>
    <col min="8" max="8" width="20" customWidth="1"/>
  </cols>
  <sheetData>
    <row r="1" spans="1:8" x14ac:dyDescent="0.2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</row>
    <row r="2" spans="1:8" x14ac:dyDescent="0.25">
      <c r="A2" s="7" t="s">
        <v>43</v>
      </c>
      <c r="B2" s="16">
        <v>46023</v>
      </c>
      <c r="C2" s="16">
        <v>46053</v>
      </c>
      <c r="D2" s="10"/>
      <c r="E2" s="10"/>
      <c r="F2" s="10"/>
      <c r="G2" s="10"/>
      <c r="H2" s="10"/>
    </row>
    <row r="3" spans="1:8" x14ac:dyDescent="0.25">
      <c r="A3" s="7" t="s">
        <v>44</v>
      </c>
      <c r="B3" s="16">
        <v>46054</v>
      </c>
      <c r="C3" s="16">
        <v>46081</v>
      </c>
      <c r="D3" s="10"/>
      <c r="E3" s="10"/>
      <c r="F3" s="10"/>
      <c r="G3" s="10"/>
      <c r="H3" s="10"/>
    </row>
    <row r="4" spans="1:8" x14ac:dyDescent="0.25">
      <c r="A4" s="11" t="s">
        <v>15</v>
      </c>
      <c r="B4" s="12" t="s">
        <v>16</v>
      </c>
      <c r="C4" s="12" t="s">
        <v>16</v>
      </c>
      <c r="D4" s="13">
        <f>SUM(D2:D3)</f>
        <v>2600</v>
      </c>
      <c r="E4" s="13">
        <f>SUM(E2:E3)</f>
        <v>2000</v>
      </c>
      <c r="F4" s="12" t="s">
        <v>16</v>
      </c>
      <c r="G4" s="13">
        <f>SUM(G2:G3)</f>
        <v>600</v>
      </c>
      <c r="H4" s="13">
        <f>H3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3" width="14.285714285714286" customWidth="1"/>
    <col min="4" max="5" width="18.571428571428573" customWidth="1"/>
    <col min="6" max="6" width="24.285714285714285" customWidth="1"/>
    <col min="7" max="7" width="17.142857142857142" customWidth="1"/>
    <col min="8" max="8" width="20" customWidth="1"/>
  </cols>
  <sheetData>
    <row r="1" spans="1:8" x14ac:dyDescent="0.25">
      <c r="A1" s="6" t="s">
        <v>35</v>
      </c>
      <c r="B1" s="6" t="s">
        <v>36</v>
      </c>
      <c r="C1" s="6" t="s">
        <v>37</v>
      </c>
      <c r="D1" s="6" t="s">
        <v>38</v>
      </c>
      <c r="E1" s="6" t="s">
        <v>39</v>
      </c>
      <c r="F1" s="6" t="s">
        <v>40</v>
      </c>
      <c r="G1" s="6" t="s">
        <v>41</v>
      </c>
      <c r="H1" s="6" t="s">
        <v>42</v>
      </c>
    </row>
    <row r="2" spans="1:8" x14ac:dyDescent="0.25">
      <c r="A2" s="7" t="s">
        <v>43</v>
      </c>
      <c r="B2" s="16">
        <v>46023</v>
      </c>
      <c r="C2" s="16">
        <v>46053</v>
      </c>
      <c r="D2" s="9">
        <f>SUMIFS(Opérations!$F$2:$F$6,Opérations!$C$2:$C$6,"Vente",Opérations!$A$2:$A$6,"&gt;="&amp;B2,Opérations!$A$2:$A$6,"&lt;="&amp;C2)</f>
        <v>1000</v>
      </c>
      <c r="E2" s="9">
        <f>SUMIFS(Opérations!$F$2:$F$6,Opérations!$C$2:$C$6,"Achat",Opérations!$G$2:$G$6,"&gt;="&amp;B2,Opérations!$G$2:$G$6,"&lt;="&amp;C2)</f>
        <v>2000</v>
      </c>
      <c r="F2" s="9">
        <v>0</v>
      </c>
      <c r="G2" s="9">
        <f>MAX(0,D2-E2-F2)</f>
        <v>0</v>
      </c>
      <c r="H2" s="9">
        <f>MAX(0,E2+F2-D2)</f>
        <v>1000</v>
      </c>
    </row>
    <row r="3" spans="1:8" x14ac:dyDescent="0.25">
      <c r="A3" s="7" t="s">
        <v>44</v>
      </c>
      <c r="B3" s="16">
        <v>46054</v>
      </c>
      <c r="C3" s="16">
        <v>46081</v>
      </c>
      <c r="D3" s="9">
        <f>SUMIFS(Opérations!$F$2:$F$6,Opérations!$C$2:$C$6,"Vente",Opérations!$A$2:$A$6,"&gt;="&amp;B3,Opérations!$A$2:$A$6,"&lt;="&amp;C3)</f>
        <v>1600</v>
      </c>
      <c r="E3" s="9">
        <f>SUMIFS(Opérations!$F$2:$F$6,Opérations!$C$2:$C$6,"Achat",Opérations!$G$2:$G$6,"&gt;="&amp;B3,Opérations!$G$2:$G$6,"&lt;="&amp;C3)</f>
        <v>0</v>
      </c>
      <c r="F3" s="9">
        <f>H2</f>
        <v>1000</v>
      </c>
      <c r="G3" s="9">
        <f>MAX(0,D3-E3-F3)</f>
        <v>600</v>
      </c>
      <c r="H3" s="9">
        <f>MAX(0,E3+F3-D3)</f>
        <v>0</v>
      </c>
    </row>
    <row r="4" spans="1:8" x14ac:dyDescent="0.25">
      <c r="A4" s="11" t="s">
        <v>15</v>
      </c>
      <c r="B4" s="12" t="s">
        <v>16</v>
      </c>
      <c r="C4" s="12" t="s">
        <v>16</v>
      </c>
      <c r="D4" s="13">
        <f>SUM(D2:D3)</f>
        <v>2600</v>
      </c>
      <c r="E4" s="13">
        <f>SUM(E2:E3)</f>
        <v>2000</v>
      </c>
      <c r="F4" s="12" t="s">
        <v>16</v>
      </c>
      <c r="G4" s="13">
        <f>SUM(G2:G3)</f>
        <v>600</v>
      </c>
      <c r="H4" s="13">
        <f>H3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7.142857142857146" customWidth="1"/>
    <col min="2" max="3" width="18.571428571428573" customWidth="1"/>
    <col min="4" max="4" width="14.285714285714286" customWidth="1"/>
  </cols>
  <sheetData>
    <row r="1" spans="1:4" x14ac:dyDescent="0.25">
      <c r="A1" s="6" t="s">
        <v>45</v>
      </c>
      <c r="B1" s="6" t="s">
        <v>46</v>
      </c>
      <c r="C1" s="6" t="s">
        <v>47</v>
      </c>
      <c r="D1" s="6" t="s">
        <v>48</v>
      </c>
    </row>
    <row r="2" spans="1:4" x14ac:dyDescent="0.25">
      <c r="A2" s="7" t="s">
        <v>49</v>
      </c>
      <c r="B2" s="9">
        <v>2600</v>
      </c>
      <c r="C2" s="9">
        <f>Récap!D4</f>
        <v>2600</v>
      </c>
      <c r="D2" s="9">
        <f>ROUND(B2-C2,2)</f>
        <v>0</v>
      </c>
    </row>
    <row r="3" spans="1:4" x14ac:dyDescent="0.25">
      <c r="A3" s="7" t="s">
        <v>50</v>
      </c>
      <c r="B3" s="9">
        <v>5200</v>
      </c>
      <c r="C3" s="9">
        <f>Récap!E4+C4</f>
        <v>5200</v>
      </c>
      <c r="D3" s="9">
        <f>ROUND(B3-C3,2)</f>
        <v>0</v>
      </c>
    </row>
    <row r="4" spans="1:4" x14ac:dyDescent="0.25">
      <c r="A4" s="7" t="s">
        <v>51</v>
      </c>
      <c r="C4" s="9">
        <f>SUMIF(Opérations!C2:C6,"Achat",Opérations!F2:F6)-Récap!E4</f>
        <v>3200</v>
      </c>
    </row>
    <row r="5" spans="1:2" x14ac:dyDescent="0.25">
      <c r="A5" s="14" t="s">
        <v>52</v>
      </c>
      <c r="B5" s="17" t="str">
        <f>IF(AND(D2=0,D3=0),"Rapproché","À analyser")</f>
        <v>Rapproché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 d’emploi</vt:lpstr>
      <vt:lpstr>Facture</vt:lpstr>
      <vt:lpstr>Facture (corrigé)</vt:lpstr>
      <vt:lpstr>TTC vers HT</vt:lpstr>
      <vt:lpstr>TTC vers HT (corrigé)</vt:lpstr>
      <vt:lpstr>Opérations</vt:lpstr>
      <vt:lpstr>Récap</vt:lpstr>
      <vt:lpstr>Récap (corrigé)</vt:lpstr>
      <vt:lpstr>Rapprochement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35 — TVA : calculer, récapituler et rapprocher collectée et déductible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