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Journal" state="visible" r:id="rId5"/>
    <sheet sheetId="3" name="Journal (corrigé)" state="visible" r:id="rId6"/>
    <sheet sheetId="4" name="Plan" state="visible" r:id="rId7"/>
    <sheet sheetId="5" name="Numérotation" state="visible" r:id="rId8"/>
    <sheet sheetId="6" name="Synthèse" state="visible" r:id="rId9"/>
  </sheets>
  <calcPr calcId="171027" fullCalcOnLoad="1"/>
</workbook>
</file>

<file path=xl/sharedStrings.xml><?xml version="1.0" encoding="utf-8"?>
<sst xmlns="http://schemas.openxmlformats.org/spreadsheetml/2006/main" count="177" uniqueCount="79">
  <si>
    <t>Épisode 33 — Contrôles automatiques : équilibre, doublons, trous de numérotation, écarts</t>
  </si>
  <si>
    <t>Série « Excel de zéro à héros pour la comptabilité et la finance » — ExpertiseComptable.ma</t>
  </si>
  <si>
    <t>Onglet « Journal » : un journal de 12 lignes contenant volontairement six anomalies (doublon, pièce déséquilibrée, compte inconnu, écriture un samedi, trou de numérotation). Complétez les colonnes H à N.</t>
  </si>
  <si>
    <t>Onglet « Synthèse » : tous les contrôles en un tableau ; l’objectif est un total d’anomalies égal à zéro avant toute production d’états.</t>
  </si>
  <si>
    <t>Corrigez les anomalies une à une dans le journal et observez la synthèse revenir à zéro.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</si>
  <si>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</si>
  <si>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</si>
  <si>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Date</t>
  </si>
  <si>
    <t>Jnl</t>
  </si>
  <si>
    <t>Pièce</t>
  </si>
  <si>
    <t>Compte</t>
  </si>
  <si>
    <t>Libellé</t>
  </si>
  <si>
    <t>Débit</t>
  </si>
  <si>
    <t>Crédit</t>
  </si>
  <si>
    <t>Écart pièce</t>
  </si>
  <si>
    <t>Équilibre</t>
  </si>
  <si>
    <t>Doublon ?</t>
  </si>
  <si>
    <t>Compte au plan ?</t>
  </si>
  <si>
    <t>Week-end ?</t>
  </si>
  <si>
    <t>Anomalies</t>
  </si>
  <si>
    <t>Clé (aide)</t>
  </si>
  <si>
    <t>AC</t>
  </si>
  <si>
    <t>FA-0101</t>
  </si>
  <si>
    <t>6111</t>
  </si>
  <si>
    <t>Achat de marchandises</t>
  </si>
  <si>
    <t>3455</t>
  </si>
  <si>
    <t>TVA récupérable 20 %</t>
  </si>
  <si>
    <t>4411</t>
  </si>
  <si>
    <t>Sud Distribution</t>
  </si>
  <si>
    <t>VT</t>
  </si>
  <si>
    <t>FV-0001</t>
  </si>
  <si>
    <t>3421</t>
  </si>
  <si>
    <t>Maroc Équipements</t>
  </si>
  <si>
    <t>7111</t>
  </si>
  <si>
    <t>Vente de marchandises</t>
  </si>
  <si>
    <t>4455</t>
  </si>
  <si>
    <t>TVA facturée 20 %</t>
  </si>
  <si>
    <t>FV-0003</t>
  </si>
  <si>
    <t>Sud Négoce</t>
  </si>
  <si>
    <t>FA-0107</t>
  </si>
  <si>
    <t>6199</t>
  </si>
  <si>
    <t>Frais divers</t>
  </si>
  <si>
    <t>Digital Maroc</t>
  </si>
  <si>
    <t>Intitulé</t>
  </si>
  <si>
    <t>1111</t>
  </si>
  <si>
    <t>Capital social</t>
  </si>
  <si>
    <t>1481</t>
  </si>
  <si>
    <t>Emprunts auprès des établissements de crédit</t>
  </si>
  <si>
    <t>2355</t>
  </si>
  <si>
    <t>Matériel informatique</t>
  </si>
  <si>
    <t>Clients</t>
  </si>
  <si>
    <t>État - TVA récupérable</t>
  </si>
  <si>
    <t>Fournisseurs</t>
  </si>
  <si>
    <t>4432</t>
  </si>
  <si>
    <t>Rémunérations dues au personnel</t>
  </si>
  <si>
    <t>État, TVA facturée</t>
  </si>
  <si>
    <t>5141</t>
  </si>
  <si>
    <t>Banques (solde débiteur)</t>
  </si>
  <si>
    <t>Achats de marchandises</t>
  </si>
  <si>
    <t>6131</t>
  </si>
  <si>
    <t>Locations et charges locatives</t>
  </si>
  <si>
    <t>6171</t>
  </si>
  <si>
    <t>Rémunérations du personnel</t>
  </si>
  <si>
    <t>6311</t>
  </si>
  <si>
    <t>Intérêts des emprunts et dettes</t>
  </si>
  <si>
    <t>Ventes de marchandises au Maroc</t>
  </si>
  <si>
    <t>Facture</t>
  </si>
  <si>
    <t>N° (4 derniers chiffres)</t>
  </si>
  <si>
    <t>Écart avec la précédente</t>
  </si>
  <si>
    <t>Contrôle</t>
  </si>
  <si>
    <t>Premier numéro</t>
  </si>
  <si>
    <t>FV-0004</t>
  </si>
  <si>
    <t>Résultat</t>
  </si>
  <si>
    <t>Lignes de pièces déséquilibrées</t>
  </si>
  <si>
    <t>Lignes en doublon</t>
  </si>
  <si>
    <t>Comptes absents du plan</t>
  </si>
  <si>
    <t>Écritures un week-end</t>
  </si>
  <si>
    <t>Trous de numérotation (factures de vente)</t>
  </si>
  <si>
    <t>Total des anomalies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</si>
</sst>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0.00;[Red](#,##0.00)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  <fill>
      <patternFill patternType="solid">
        <fgColor rgb="FFF9CFC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164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165" fontId="0" fillId="3" borderId="1" xfId="0" applyNumberFormat="1" applyFill="1" applyBorder="1"/>
    <xf numFmtId="0" fontId="0" fillId="3" borderId="1" xfId="0" applyFill="1" applyBorder="1"/>
    <xf numFmtId="165" fontId="0" fillId="0" borderId="1" xfId="0" applyNumberFormat="1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2" width="6" customWidth="1"/>
    <col min="3" max="3" width="11.428571428571429" customWidth="1"/>
    <col min="4" max="4" width="10" customWidth="1"/>
    <col min="5" max="5" width="27.142857142857142" customWidth="1"/>
    <col min="6" max="7" width="12.857142857142858" customWidth="1"/>
    <col min="8" max="8" width="14.285714285714286" customWidth="1"/>
    <col min="9" max="9" width="15.714285714285714" customWidth="1"/>
    <col min="10" max="10" width="11.428571428571429" customWidth="1"/>
    <col min="11" max="11" width="17.142857142857142" customWidth="1"/>
    <col min="12" max="13" width="12.857142857142858" customWidth="1"/>
    <col min="14" max="14" width="28.571428571428573" customWidth="1"/>
  </cols>
  <sheetData>
    <row r="1" spans="1:14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  <c r="L1" s="6" t="s">
        <v>18</v>
      </c>
      <c r="M1" s="6" t="s">
        <v>19</v>
      </c>
      <c r="N1" s="6" t="s">
        <v>20</v>
      </c>
    </row>
    <row r="2" spans="1:14" x14ac:dyDescent="0.25">
      <c r="A2" s="7">
        <v>46027</v>
      </c>
      <c r="B2" s="8" t="s">
        <v>21</v>
      </c>
      <c r="C2" s="8" t="s">
        <v>22</v>
      </c>
      <c r="D2" s="8" t="s">
        <v>23</v>
      </c>
      <c r="E2" s="8" t="s">
        <v>24</v>
      </c>
      <c r="F2" s="9">
        <v>10000</v>
      </c>
      <c r="H2" s="10"/>
      <c r="I2" s="11"/>
      <c r="J2" s="11"/>
      <c r="K2" s="11"/>
      <c r="L2" s="11"/>
      <c r="M2" s="11"/>
      <c r="N2" s="11"/>
    </row>
    <row r="3" spans="1:14" x14ac:dyDescent="0.25">
      <c r="A3" s="7">
        <v>46027</v>
      </c>
      <c r="B3" s="8" t="s">
        <v>21</v>
      </c>
      <c r="C3" s="8" t="s">
        <v>22</v>
      </c>
      <c r="D3" s="8" t="s">
        <v>25</v>
      </c>
      <c r="E3" s="8" t="s">
        <v>26</v>
      </c>
      <c r="F3" s="9">
        <v>2000</v>
      </c>
      <c r="H3" s="10"/>
      <c r="I3" s="11"/>
      <c r="J3" s="11"/>
      <c r="K3" s="11"/>
      <c r="L3" s="11"/>
      <c r="M3" s="11"/>
      <c r="N3" s="11"/>
    </row>
    <row r="4" spans="1:14" x14ac:dyDescent="0.25">
      <c r="A4" s="7">
        <v>46027</v>
      </c>
      <c r="B4" s="8" t="s">
        <v>21</v>
      </c>
      <c r="C4" s="8" t="s">
        <v>22</v>
      </c>
      <c r="D4" s="8" t="s">
        <v>27</v>
      </c>
      <c r="E4" s="8" t="s">
        <v>28</v>
      </c>
      <c r="G4" s="9">
        <v>12000</v>
      </c>
      <c r="H4" s="10"/>
      <c r="I4" s="11"/>
      <c r="J4" s="11"/>
      <c r="K4" s="11"/>
      <c r="L4" s="11"/>
      <c r="M4" s="11"/>
      <c r="N4" s="11"/>
    </row>
    <row r="5" spans="1:14" x14ac:dyDescent="0.25">
      <c r="A5" s="7">
        <v>46030</v>
      </c>
      <c r="B5" s="8" t="s">
        <v>29</v>
      </c>
      <c r="C5" s="8" t="s">
        <v>30</v>
      </c>
      <c r="D5" s="8" t="s">
        <v>31</v>
      </c>
      <c r="E5" s="8" t="s">
        <v>32</v>
      </c>
      <c r="F5" s="9">
        <v>6000</v>
      </c>
      <c r="H5" s="10"/>
      <c r="I5" s="11"/>
      <c r="J5" s="11"/>
      <c r="K5" s="11"/>
      <c r="L5" s="11"/>
      <c r="M5" s="11"/>
      <c r="N5" s="11"/>
    </row>
    <row r="6" spans="1:14" x14ac:dyDescent="0.25">
      <c r="A6" s="7">
        <v>46030</v>
      </c>
      <c r="B6" s="8" t="s">
        <v>29</v>
      </c>
      <c r="C6" s="8" t="s">
        <v>30</v>
      </c>
      <c r="D6" s="8" t="s">
        <v>33</v>
      </c>
      <c r="E6" s="8" t="s">
        <v>34</v>
      </c>
      <c r="G6" s="9">
        <v>5000</v>
      </c>
      <c r="H6" s="10"/>
      <c r="I6" s="11"/>
      <c r="J6" s="11"/>
      <c r="K6" s="11"/>
      <c r="L6" s="11"/>
      <c r="M6" s="11"/>
      <c r="N6" s="11"/>
    </row>
    <row r="7" spans="1:14" x14ac:dyDescent="0.25">
      <c r="A7" s="7">
        <v>46030</v>
      </c>
      <c r="B7" s="8" t="s">
        <v>29</v>
      </c>
      <c r="C7" s="8" t="s">
        <v>30</v>
      </c>
      <c r="D7" s="8" t="s">
        <v>35</v>
      </c>
      <c r="E7" s="8" t="s">
        <v>36</v>
      </c>
      <c r="G7" s="9">
        <v>1000</v>
      </c>
      <c r="H7" s="10"/>
      <c r="I7" s="11"/>
      <c r="J7" s="11"/>
      <c r="K7" s="11"/>
      <c r="L7" s="11"/>
      <c r="M7" s="11"/>
      <c r="N7" s="11"/>
    </row>
    <row r="8" spans="1:14" x14ac:dyDescent="0.25">
      <c r="A8" s="7">
        <v>46030</v>
      </c>
      <c r="B8" s="8" t="s">
        <v>29</v>
      </c>
      <c r="C8" s="8" t="s">
        <v>30</v>
      </c>
      <c r="D8" s="8" t="s">
        <v>35</v>
      </c>
      <c r="E8" s="8" t="s">
        <v>36</v>
      </c>
      <c r="G8" s="9">
        <v>1000</v>
      </c>
      <c r="H8" s="10"/>
      <c r="I8" s="11"/>
      <c r="J8" s="11"/>
      <c r="K8" s="11"/>
      <c r="L8" s="11"/>
      <c r="M8" s="11"/>
      <c r="N8" s="11"/>
    </row>
    <row r="9" spans="1:14" x14ac:dyDescent="0.25">
      <c r="A9" s="7">
        <v>46041</v>
      </c>
      <c r="B9" s="8" t="s">
        <v>29</v>
      </c>
      <c r="C9" s="8" t="s">
        <v>37</v>
      </c>
      <c r="D9" s="8" t="s">
        <v>31</v>
      </c>
      <c r="E9" s="8" t="s">
        <v>38</v>
      </c>
      <c r="F9" s="9">
        <v>7200</v>
      </c>
      <c r="H9" s="10"/>
      <c r="I9" s="11"/>
      <c r="J9" s="11"/>
      <c r="K9" s="11"/>
      <c r="L9" s="11"/>
      <c r="M9" s="11"/>
      <c r="N9" s="11"/>
    </row>
    <row r="10" spans="1:14" x14ac:dyDescent="0.25">
      <c r="A10" s="7">
        <v>46041</v>
      </c>
      <c r="B10" s="8" t="s">
        <v>29</v>
      </c>
      <c r="C10" s="8" t="s">
        <v>37</v>
      </c>
      <c r="D10" s="8" t="s">
        <v>33</v>
      </c>
      <c r="E10" s="8" t="s">
        <v>34</v>
      </c>
      <c r="G10" s="9">
        <v>6000</v>
      </c>
      <c r="H10" s="10"/>
      <c r="I10" s="11"/>
      <c r="J10" s="11"/>
      <c r="K10" s="11"/>
      <c r="L10" s="11"/>
      <c r="M10" s="11"/>
      <c r="N10" s="11"/>
    </row>
    <row r="11" spans="1:14" x14ac:dyDescent="0.25">
      <c r="A11" s="7">
        <v>46041</v>
      </c>
      <c r="B11" s="8" t="s">
        <v>29</v>
      </c>
      <c r="C11" s="8" t="s">
        <v>37</v>
      </c>
      <c r="D11" s="8" t="s">
        <v>35</v>
      </c>
      <c r="E11" s="8" t="s">
        <v>36</v>
      </c>
      <c r="G11" s="9">
        <v>1200</v>
      </c>
      <c r="H11" s="10"/>
      <c r="I11" s="11"/>
      <c r="J11" s="11"/>
      <c r="K11" s="11"/>
      <c r="L11" s="11"/>
      <c r="M11" s="11"/>
      <c r="N11" s="11"/>
    </row>
    <row r="12" spans="1:14" x14ac:dyDescent="0.25">
      <c r="A12" s="7">
        <v>46046</v>
      </c>
      <c r="B12" s="8" t="s">
        <v>21</v>
      </c>
      <c r="C12" s="8" t="s">
        <v>39</v>
      </c>
      <c r="D12" s="8" t="s">
        <v>40</v>
      </c>
      <c r="E12" s="8" t="s">
        <v>41</v>
      </c>
      <c r="F12" s="9">
        <v>500</v>
      </c>
      <c r="H12" s="10"/>
      <c r="I12" s="11"/>
      <c r="J12" s="11"/>
      <c r="K12" s="11"/>
      <c r="L12" s="11"/>
      <c r="M12" s="11"/>
      <c r="N12" s="11"/>
    </row>
    <row r="13" spans="1:14" x14ac:dyDescent="0.25">
      <c r="A13" s="7">
        <v>46046</v>
      </c>
      <c r="B13" s="8" t="s">
        <v>21</v>
      </c>
      <c r="C13" s="8" t="s">
        <v>39</v>
      </c>
      <c r="D13" s="8" t="s">
        <v>27</v>
      </c>
      <c r="E13" s="8" t="s">
        <v>42</v>
      </c>
      <c r="G13" s="9">
        <v>500</v>
      </c>
      <c r="H13" s="10"/>
      <c r="I13" s="11"/>
      <c r="J13" s="11"/>
      <c r="K13" s="11"/>
      <c r="L13" s="11"/>
      <c r="M13" s="11"/>
      <c r="N13" s="1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2" width="6" customWidth="1"/>
    <col min="3" max="3" width="11.428571428571429" customWidth="1"/>
    <col min="4" max="4" width="10" customWidth="1"/>
    <col min="5" max="5" width="27.142857142857142" customWidth="1"/>
    <col min="6" max="7" width="12.857142857142858" customWidth="1"/>
    <col min="8" max="8" width="14.285714285714286" customWidth="1"/>
    <col min="9" max="9" width="15.714285714285714" customWidth="1"/>
    <col min="10" max="10" width="11.428571428571429" customWidth="1"/>
    <col min="11" max="11" width="17.142857142857142" customWidth="1"/>
    <col min="12" max="13" width="12.857142857142858" customWidth="1"/>
    <col min="14" max="14" width="28.571428571428573" customWidth="1"/>
  </cols>
  <sheetData>
    <row r="1" spans="1:14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  <c r="L1" s="6" t="s">
        <v>18</v>
      </c>
      <c r="M1" s="6" t="s">
        <v>19</v>
      </c>
      <c r="N1" s="6" t="s">
        <v>20</v>
      </c>
    </row>
    <row r="2" spans="1:14" x14ac:dyDescent="0.25">
      <c r="A2" s="7">
        <v>46027</v>
      </c>
      <c r="B2" s="8" t="s">
        <v>21</v>
      </c>
      <c r="C2" s="8" t="s">
        <v>22</v>
      </c>
      <c r="D2" s="8" t="s">
        <v>23</v>
      </c>
      <c r="E2" s="8" t="s">
        <v>24</v>
      </c>
      <c r="F2" s="9">
        <v>10000</v>
      </c>
      <c r="H2" s="12">
        <f>ROUND(SUMIF($C$2:$C$13,C2,$F$2:$F$13)-SUMIF($C$2:$C$13,C2,$G$2:$G$13),2)</f>
        <v>0</v>
      </c>
      <c r="I2" s="13" t="str">
        <f>IF(H2&lt;&gt;0,"Déséquilibre","")</f>
        <v/>
      </c>
      <c r="J2" s="13" t="str">
        <f>IF(COUNTIF($N$2:$N$13,N2)&gt;1,"Doublon","")</f>
        <v/>
      </c>
      <c r="K2" s="13" t="str">
        <f>IF(COUNTIF(Plan!$A$2:$A$15,D2)=0,"Inconnu","")</f>
        <v/>
      </c>
      <c r="L2" s="13" t="str">
        <f>IF(WEEKDAY(A2,2)&gt;5,"Week-end","")</f>
        <v/>
      </c>
      <c r="M2" s="13">
        <f>(I2&lt;&gt;"")+(J2&lt;&gt;"")+(K2&lt;&gt;"")+(L2&lt;&gt;"")</f>
        <v>0</v>
      </c>
      <c r="N2" s="8" t="str">
        <f>C2&amp;"_"&amp;D2&amp;"_"&amp;F2&amp;"_"&amp;G2</f>
        <v>FA-0101_6111_10000_</v>
      </c>
    </row>
    <row r="3" spans="1:14" x14ac:dyDescent="0.25">
      <c r="A3" s="7">
        <v>46027</v>
      </c>
      <c r="B3" s="8" t="s">
        <v>21</v>
      </c>
      <c r="C3" s="8" t="s">
        <v>22</v>
      </c>
      <c r="D3" s="8" t="s">
        <v>25</v>
      </c>
      <c r="E3" s="8" t="s">
        <v>26</v>
      </c>
      <c r="F3" s="9">
        <v>2000</v>
      </c>
      <c r="H3" s="12">
        <f>ROUND(SUMIF($C$2:$C$13,C3,$F$2:$F$13)-SUMIF($C$2:$C$13,C3,$G$2:$G$13),2)</f>
        <v>0</v>
      </c>
      <c r="I3" s="13" t="str">
        <f>IF(H3&lt;&gt;0,"Déséquilibre","")</f>
        <v/>
      </c>
      <c r="J3" s="13" t="str">
        <f>IF(COUNTIF($N$2:$N$13,N3)&gt;1,"Doublon","")</f>
        <v/>
      </c>
      <c r="K3" s="13" t="str">
        <f>IF(COUNTIF(Plan!$A$2:$A$15,D3)=0,"Inconnu","")</f>
        <v/>
      </c>
      <c r="L3" s="13" t="str">
        <f>IF(WEEKDAY(A3,2)&gt;5,"Week-end","")</f>
        <v/>
      </c>
      <c r="M3" s="13">
        <f>(I3&lt;&gt;"")+(J3&lt;&gt;"")+(K3&lt;&gt;"")+(L3&lt;&gt;"")</f>
        <v>0</v>
      </c>
      <c r="N3" s="8" t="str">
        <f>C3&amp;"_"&amp;D3&amp;"_"&amp;F3&amp;"_"&amp;G3</f>
        <v>FA-0101_3455_2000_</v>
      </c>
    </row>
    <row r="4" spans="1:14" x14ac:dyDescent="0.25">
      <c r="A4" s="7">
        <v>46027</v>
      </c>
      <c r="B4" s="8" t="s">
        <v>21</v>
      </c>
      <c r="C4" s="8" t="s">
        <v>22</v>
      </c>
      <c r="D4" s="8" t="s">
        <v>27</v>
      </c>
      <c r="E4" s="8" t="s">
        <v>28</v>
      </c>
      <c r="G4" s="9">
        <v>12000</v>
      </c>
      <c r="H4" s="12">
        <f>ROUND(SUMIF($C$2:$C$13,C4,$F$2:$F$13)-SUMIF($C$2:$C$13,C4,$G$2:$G$13),2)</f>
        <v>0</v>
      </c>
      <c r="I4" s="13" t="str">
        <f>IF(H4&lt;&gt;0,"Déséquilibre","")</f>
        <v/>
      </c>
      <c r="J4" s="13" t="str">
        <f>IF(COUNTIF($N$2:$N$13,N4)&gt;1,"Doublon","")</f>
        <v/>
      </c>
      <c r="K4" s="13" t="str">
        <f>IF(COUNTIF(Plan!$A$2:$A$15,D4)=0,"Inconnu","")</f>
        <v/>
      </c>
      <c r="L4" s="13" t="str">
        <f>IF(WEEKDAY(A4,2)&gt;5,"Week-end","")</f>
        <v/>
      </c>
      <c r="M4" s="13">
        <f>(I4&lt;&gt;"")+(J4&lt;&gt;"")+(K4&lt;&gt;"")+(L4&lt;&gt;"")</f>
        <v>0</v>
      </c>
      <c r="N4" s="8" t="str">
        <f>C4&amp;"_"&amp;D4&amp;"_"&amp;F4&amp;"_"&amp;G4</f>
        <v>FA-0101_4411__12000</v>
      </c>
    </row>
    <row r="5" spans="1:14" x14ac:dyDescent="0.25">
      <c r="A5" s="7">
        <v>46030</v>
      </c>
      <c r="B5" s="8" t="s">
        <v>29</v>
      </c>
      <c r="C5" s="8" t="s">
        <v>30</v>
      </c>
      <c r="D5" s="8" t="s">
        <v>31</v>
      </c>
      <c r="E5" s="8" t="s">
        <v>32</v>
      </c>
      <c r="F5" s="9">
        <v>6000</v>
      </c>
      <c r="H5" s="12">
        <f>ROUND(SUMIF($C$2:$C$13,C5,$F$2:$F$13)-SUMIF($C$2:$C$13,C5,$G$2:$G$13),2)</f>
        <v>-1000</v>
      </c>
      <c r="I5" s="13" t="str">
        <f>IF(H5&lt;&gt;0,"Déséquilibre","")</f>
        <v>Déséquilibre</v>
      </c>
      <c r="J5" s="13" t="str">
        <f>IF(COUNTIF($N$2:$N$13,N5)&gt;1,"Doublon","")</f>
        <v/>
      </c>
      <c r="K5" s="13" t="str">
        <f>IF(COUNTIF(Plan!$A$2:$A$15,D5)=0,"Inconnu","")</f>
        <v/>
      </c>
      <c r="L5" s="13" t="str">
        <f>IF(WEEKDAY(A5,2)&gt;5,"Week-end","")</f>
        <v/>
      </c>
      <c r="M5" s="13">
        <f>(I5&lt;&gt;"")+(J5&lt;&gt;"")+(K5&lt;&gt;"")+(L5&lt;&gt;"")</f>
        <v>1</v>
      </c>
      <c r="N5" s="8" t="str">
        <f>C5&amp;"_"&amp;D5&amp;"_"&amp;F5&amp;"_"&amp;G5</f>
        <v>FV-0001_3421_6000_</v>
      </c>
    </row>
    <row r="6" spans="1:14" x14ac:dyDescent="0.25">
      <c r="A6" s="7">
        <v>46030</v>
      </c>
      <c r="B6" s="8" t="s">
        <v>29</v>
      </c>
      <c r="C6" s="8" t="s">
        <v>30</v>
      </c>
      <c r="D6" s="8" t="s">
        <v>33</v>
      </c>
      <c r="E6" s="8" t="s">
        <v>34</v>
      </c>
      <c r="G6" s="9">
        <v>5000</v>
      </c>
      <c r="H6" s="12">
        <f>ROUND(SUMIF($C$2:$C$13,C6,$F$2:$F$13)-SUMIF($C$2:$C$13,C6,$G$2:$G$13),2)</f>
        <v>-1000</v>
      </c>
      <c r="I6" s="13" t="str">
        <f>IF(H6&lt;&gt;0,"Déséquilibre","")</f>
        <v>Déséquilibre</v>
      </c>
      <c r="J6" s="13" t="str">
        <f>IF(COUNTIF($N$2:$N$13,N6)&gt;1,"Doublon","")</f>
        <v/>
      </c>
      <c r="K6" s="13" t="str">
        <f>IF(COUNTIF(Plan!$A$2:$A$15,D6)=0,"Inconnu","")</f>
        <v/>
      </c>
      <c r="L6" s="13" t="str">
        <f>IF(WEEKDAY(A6,2)&gt;5,"Week-end","")</f>
        <v/>
      </c>
      <c r="M6" s="13">
        <f>(I6&lt;&gt;"")+(J6&lt;&gt;"")+(K6&lt;&gt;"")+(L6&lt;&gt;"")</f>
        <v>1</v>
      </c>
      <c r="N6" s="8" t="str">
        <f>C6&amp;"_"&amp;D6&amp;"_"&amp;F6&amp;"_"&amp;G6</f>
        <v>FV-0001_7111__5000</v>
      </c>
    </row>
    <row r="7" spans="1:14" x14ac:dyDescent="0.25">
      <c r="A7" s="7">
        <v>46030</v>
      </c>
      <c r="B7" s="8" t="s">
        <v>29</v>
      </c>
      <c r="C7" s="8" t="s">
        <v>30</v>
      </c>
      <c r="D7" s="8" t="s">
        <v>35</v>
      </c>
      <c r="E7" s="8" t="s">
        <v>36</v>
      </c>
      <c r="G7" s="9">
        <v>1000</v>
      </c>
      <c r="H7" s="12">
        <f>ROUND(SUMIF($C$2:$C$13,C7,$F$2:$F$13)-SUMIF($C$2:$C$13,C7,$G$2:$G$13),2)</f>
        <v>-1000</v>
      </c>
      <c r="I7" s="13" t="str">
        <f>IF(H7&lt;&gt;0,"Déséquilibre","")</f>
        <v>Déséquilibre</v>
      </c>
      <c r="J7" s="13" t="str">
        <f>IF(COUNTIF($N$2:$N$13,N7)&gt;1,"Doublon","")</f>
        <v>Doublon</v>
      </c>
      <c r="K7" s="13" t="str">
        <f>IF(COUNTIF(Plan!$A$2:$A$15,D7)=0,"Inconnu","")</f>
        <v/>
      </c>
      <c r="L7" s="13" t="str">
        <f>IF(WEEKDAY(A7,2)&gt;5,"Week-end","")</f>
        <v/>
      </c>
      <c r="M7" s="13">
        <f>(I7&lt;&gt;"")+(J7&lt;&gt;"")+(K7&lt;&gt;"")+(L7&lt;&gt;"")</f>
        <v>2</v>
      </c>
      <c r="N7" s="8" t="str">
        <f>C7&amp;"_"&amp;D7&amp;"_"&amp;F7&amp;"_"&amp;G7</f>
        <v>FV-0001_4455__1000</v>
      </c>
    </row>
    <row r="8" spans="1:14" x14ac:dyDescent="0.25">
      <c r="A8" s="7">
        <v>46030</v>
      </c>
      <c r="B8" s="8" t="s">
        <v>29</v>
      </c>
      <c r="C8" s="8" t="s">
        <v>30</v>
      </c>
      <c r="D8" s="8" t="s">
        <v>35</v>
      </c>
      <c r="E8" s="8" t="s">
        <v>36</v>
      </c>
      <c r="G8" s="9">
        <v>1000</v>
      </c>
      <c r="H8" s="12">
        <f>ROUND(SUMIF($C$2:$C$13,C8,$F$2:$F$13)-SUMIF($C$2:$C$13,C8,$G$2:$G$13),2)</f>
        <v>-1000</v>
      </c>
      <c r="I8" s="13" t="str">
        <f>IF(H8&lt;&gt;0,"Déséquilibre","")</f>
        <v>Déséquilibre</v>
      </c>
      <c r="J8" s="13" t="str">
        <f>IF(COUNTIF($N$2:$N$13,N8)&gt;1,"Doublon","")</f>
        <v>Doublon</v>
      </c>
      <c r="K8" s="13" t="str">
        <f>IF(COUNTIF(Plan!$A$2:$A$15,D8)=0,"Inconnu","")</f>
        <v/>
      </c>
      <c r="L8" s="13" t="str">
        <f>IF(WEEKDAY(A8,2)&gt;5,"Week-end","")</f>
        <v/>
      </c>
      <c r="M8" s="13">
        <f>(I8&lt;&gt;"")+(J8&lt;&gt;"")+(K8&lt;&gt;"")+(L8&lt;&gt;"")</f>
        <v>2</v>
      </c>
      <c r="N8" s="8" t="str">
        <f>C8&amp;"_"&amp;D8&amp;"_"&amp;F8&amp;"_"&amp;G8</f>
        <v>FV-0001_4455__1000</v>
      </c>
    </row>
    <row r="9" spans="1:14" x14ac:dyDescent="0.25">
      <c r="A9" s="7">
        <v>46041</v>
      </c>
      <c r="B9" s="8" t="s">
        <v>29</v>
      </c>
      <c r="C9" s="8" t="s">
        <v>37</v>
      </c>
      <c r="D9" s="8" t="s">
        <v>31</v>
      </c>
      <c r="E9" s="8" t="s">
        <v>38</v>
      </c>
      <c r="F9" s="9">
        <v>7200</v>
      </c>
      <c r="H9" s="12">
        <f>ROUND(SUMIF($C$2:$C$13,C9,$F$2:$F$13)-SUMIF($C$2:$C$13,C9,$G$2:$G$13),2)</f>
        <v>0</v>
      </c>
      <c r="I9" s="13" t="str">
        <f>IF(H9&lt;&gt;0,"Déséquilibre","")</f>
        <v/>
      </c>
      <c r="J9" s="13" t="str">
        <f>IF(COUNTIF($N$2:$N$13,N9)&gt;1,"Doublon","")</f>
        <v/>
      </c>
      <c r="K9" s="13" t="str">
        <f>IF(COUNTIF(Plan!$A$2:$A$15,D9)=0,"Inconnu","")</f>
        <v/>
      </c>
      <c r="L9" s="13" t="str">
        <f>IF(WEEKDAY(A9,2)&gt;5,"Week-end","")</f>
        <v/>
      </c>
      <c r="M9" s="13">
        <f>(I9&lt;&gt;"")+(J9&lt;&gt;"")+(K9&lt;&gt;"")+(L9&lt;&gt;"")</f>
        <v>0</v>
      </c>
      <c r="N9" s="8" t="str">
        <f>C9&amp;"_"&amp;D9&amp;"_"&amp;F9&amp;"_"&amp;G9</f>
        <v>FV-0003_3421_7200_</v>
      </c>
    </row>
    <row r="10" spans="1:14" x14ac:dyDescent="0.25">
      <c r="A10" s="7">
        <v>46041</v>
      </c>
      <c r="B10" s="8" t="s">
        <v>29</v>
      </c>
      <c r="C10" s="8" t="s">
        <v>37</v>
      </c>
      <c r="D10" s="8" t="s">
        <v>33</v>
      </c>
      <c r="E10" s="8" t="s">
        <v>34</v>
      </c>
      <c r="G10" s="9">
        <v>6000</v>
      </c>
      <c r="H10" s="12">
        <f>ROUND(SUMIF($C$2:$C$13,C10,$F$2:$F$13)-SUMIF($C$2:$C$13,C10,$G$2:$G$13),2)</f>
        <v>0</v>
      </c>
      <c r="I10" s="13" t="str">
        <f>IF(H10&lt;&gt;0,"Déséquilibre","")</f>
        <v/>
      </c>
      <c r="J10" s="13" t="str">
        <f>IF(COUNTIF($N$2:$N$13,N10)&gt;1,"Doublon","")</f>
        <v/>
      </c>
      <c r="K10" s="13" t="str">
        <f>IF(COUNTIF(Plan!$A$2:$A$15,D10)=0,"Inconnu","")</f>
        <v/>
      </c>
      <c r="L10" s="13" t="str">
        <f>IF(WEEKDAY(A10,2)&gt;5,"Week-end","")</f>
        <v/>
      </c>
      <c r="M10" s="13">
        <f>(I10&lt;&gt;"")+(J10&lt;&gt;"")+(K10&lt;&gt;"")+(L10&lt;&gt;"")</f>
        <v>0</v>
      </c>
      <c r="N10" s="8" t="str">
        <f>C10&amp;"_"&amp;D10&amp;"_"&amp;F10&amp;"_"&amp;G10</f>
        <v>FV-0003_7111__6000</v>
      </c>
    </row>
    <row r="11" spans="1:14" x14ac:dyDescent="0.25">
      <c r="A11" s="7">
        <v>46041</v>
      </c>
      <c r="B11" s="8" t="s">
        <v>29</v>
      </c>
      <c r="C11" s="8" t="s">
        <v>37</v>
      </c>
      <c r="D11" s="8" t="s">
        <v>35</v>
      </c>
      <c r="E11" s="8" t="s">
        <v>36</v>
      </c>
      <c r="G11" s="9">
        <v>1200</v>
      </c>
      <c r="H11" s="12">
        <f>ROUND(SUMIF($C$2:$C$13,C11,$F$2:$F$13)-SUMIF($C$2:$C$13,C11,$G$2:$G$13),2)</f>
        <v>0</v>
      </c>
      <c r="I11" s="13" t="str">
        <f>IF(H11&lt;&gt;0,"Déséquilibre","")</f>
        <v/>
      </c>
      <c r="J11" s="13" t="str">
        <f>IF(COUNTIF($N$2:$N$13,N11)&gt;1,"Doublon","")</f>
        <v/>
      </c>
      <c r="K11" s="13" t="str">
        <f>IF(COUNTIF(Plan!$A$2:$A$15,D11)=0,"Inconnu","")</f>
        <v/>
      </c>
      <c r="L11" s="13" t="str">
        <f>IF(WEEKDAY(A11,2)&gt;5,"Week-end","")</f>
        <v/>
      </c>
      <c r="M11" s="13">
        <f>(I11&lt;&gt;"")+(J11&lt;&gt;"")+(K11&lt;&gt;"")+(L11&lt;&gt;"")</f>
        <v>0</v>
      </c>
      <c r="N11" s="8" t="str">
        <f>C11&amp;"_"&amp;D11&amp;"_"&amp;F11&amp;"_"&amp;G11</f>
        <v>FV-0003_4455__1200</v>
      </c>
    </row>
    <row r="12" spans="1:14" x14ac:dyDescent="0.25">
      <c r="A12" s="7">
        <v>46046</v>
      </c>
      <c r="B12" s="8" t="s">
        <v>21</v>
      </c>
      <c r="C12" s="8" t="s">
        <v>39</v>
      </c>
      <c r="D12" s="8" t="s">
        <v>40</v>
      </c>
      <c r="E12" s="8" t="s">
        <v>41</v>
      </c>
      <c r="F12" s="9">
        <v>500</v>
      </c>
      <c r="H12" s="12">
        <f>ROUND(SUMIF($C$2:$C$13,C12,$F$2:$F$13)-SUMIF($C$2:$C$13,C12,$G$2:$G$13),2)</f>
        <v>0</v>
      </c>
      <c r="I12" s="13" t="str">
        <f>IF(H12&lt;&gt;0,"Déséquilibre","")</f>
        <v/>
      </c>
      <c r="J12" s="13" t="str">
        <f>IF(COUNTIF($N$2:$N$13,N12)&gt;1,"Doublon","")</f>
        <v/>
      </c>
      <c r="K12" s="13" t="str">
        <f>IF(COUNTIF(Plan!$A$2:$A$15,D12)=0,"Inconnu","")</f>
        <v>Inconnu</v>
      </c>
      <c r="L12" s="13" t="str">
        <f>IF(WEEKDAY(A12,2)&gt;5,"Week-end","")</f>
        <v>Week-end</v>
      </c>
      <c r="M12" s="13">
        <f>(I12&lt;&gt;"")+(J12&lt;&gt;"")+(K12&lt;&gt;"")+(L12&lt;&gt;"")</f>
        <v>2</v>
      </c>
      <c r="N12" s="8" t="str">
        <f>C12&amp;"_"&amp;D12&amp;"_"&amp;F12&amp;"_"&amp;G12</f>
        <v>FA-0107_6199_500_</v>
      </c>
    </row>
    <row r="13" spans="1:14" x14ac:dyDescent="0.25">
      <c r="A13" s="7">
        <v>46046</v>
      </c>
      <c r="B13" s="8" t="s">
        <v>21</v>
      </c>
      <c r="C13" s="8" t="s">
        <v>39</v>
      </c>
      <c r="D13" s="8" t="s">
        <v>27</v>
      </c>
      <c r="E13" s="8" t="s">
        <v>42</v>
      </c>
      <c r="G13" s="9">
        <v>500</v>
      </c>
      <c r="H13" s="12">
        <f>ROUND(SUMIF($C$2:$C$13,C13,$F$2:$F$13)-SUMIF($C$2:$C$13,C13,$G$2:$G$13),2)</f>
        <v>0</v>
      </c>
      <c r="I13" s="13" t="str">
        <f>IF(H13&lt;&gt;0,"Déséquilibre","")</f>
        <v/>
      </c>
      <c r="J13" s="13" t="str">
        <f>IF(COUNTIF($N$2:$N$13,N13)&gt;1,"Doublon","")</f>
        <v/>
      </c>
      <c r="K13" s="13" t="str">
        <f>IF(COUNTIF(Plan!$A$2:$A$15,D13)=0,"Inconnu","")</f>
        <v/>
      </c>
      <c r="L13" s="13" t="str">
        <f>IF(WEEKDAY(A13,2)&gt;5,"Week-end","")</f>
        <v>Week-end</v>
      </c>
      <c r="M13" s="13">
        <f>(I13&lt;&gt;"")+(J13&lt;&gt;"")+(K13&lt;&gt;"")+(L13&lt;&gt;"")</f>
        <v>1</v>
      </c>
      <c r="N13" s="8" t="str">
        <f>C13&amp;"_"&amp;D13&amp;"_"&amp;F13&amp;"_"&amp;G13</f>
        <v>FA-0107_4411__500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.428571428571429" customWidth="1"/>
    <col min="2" max="2" width="42.857142857142854" customWidth="1"/>
  </cols>
  <sheetData>
    <row r="1" spans="1:2" x14ac:dyDescent="0.25">
      <c r="A1" s="6" t="s">
        <v>10</v>
      </c>
      <c r="B1" s="6" t="s">
        <v>43</v>
      </c>
    </row>
    <row r="2" spans="1:2" x14ac:dyDescent="0.25">
      <c r="A2" s="8" t="s">
        <v>44</v>
      </c>
      <c r="B2" s="8" t="s">
        <v>45</v>
      </c>
    </row>
    <row r="3" spans="1:2" x14ac:dyDescent="0.25">
      <c r="A3" s="8" t="s">
        <v>46</v>
      </c>
      <c r="B3" s="8" t="s">
        <v>47</v>
      </c>
    </row>
    <row r="4" spans="1:2" x14ac:dyDescent="0.25">
      <c r="A4" s="8" t="s">
        <v>48</v>
      </c>
      <c r="B4" s="8" t="s">
        <v>49</v>
      </c>
    </row>
    <row r="5" spans="1:2" x14ac:dyDescent="0.25">
      <c r="A5" s="8" t="s">
        <v>31</v>
      </c>
      <c r="B5" s="8" t="s">
        <v>50</v>
      </c>
    </row>
    <row r="6" spans="1:2" x14ac:dyDescent="0.25">
      <c r="A6" s="8" t="s">
        <v>25</v>
      </c>
      <c r="B6" s="8" t="s">
        <v>51</v>
      </c>
    </row>
    <row r="7" spans="1:2" x14ac:dyDescent="0.25">
      <c r="A7" s="8" t="s">
        <v>27</v>
      </c>
      <c r="B7" s="8" t="s">
        <v>52</v>
      </c>
    </row>
    <row r="8" spans="1:2" x14ac:dyDescent="0.25">
      <c r="A8" s="8" t="s">
        <v>53</v>
      </c>
      <c r="B8" s="8" t="s">
        <v>54</v>
      </c>
    </row>
    <row r="9" spans="1:2" x14ac:dyDescent="0.25">
      <c r="A9" s="8" t="s">
        <v>35</v>
      </c>
      <c r="B9" s="8" t="s">
        <v>55</v>
      </c>
    </row>
    <row r="10" spans="1:2" x14ac:dyDescent="0.25">
      <c r="A10" s="8" t="s">
        <v>56</v>
      </c>
      <c r="B10" s="8" t="s">
        <v>57</v>
      </c>
    </row>
    <row r="11" spans="1:2" x14ac:dyDescent="0.25">
      <c r="A11" s="8" t="s">
        <v>23</v>
      </c>
      <c r="B11" s="8" t="s">
        <v>58</v>
      </c>
    </row>
    <row r="12" spans="1:2" x14ac:dyDescent="0.25">
      <c r="A12" s="8" t="s">
        <v>59</v>
      </c>
      <c r="B12" s="8" t="s">
        <v>60</v>
      </c>
    </row>
    <row r="13" spans="1:2" x14ac:dyDescent="0.25">
      <c r="A13" s="8" t="s">
        <v>61</v>
      </c>
      <c r="B13" s="8" t="s">
        <v>62</v>
      </c>
    </row>
    <row r="14" spans="1:2" x14ac:dyDescent="0.25">
      <c r="A14" s="8" t="s">
        <v>63</v>
      </c>
      <c r="B14" s="8" t="s">
        <v>64</v>
      </c>
    </row>
    <row r="15" spans="1:2" x14ac:dyDescent="0.25">
      <c r="A15" s="8" t="s">
        <v>33</v>
      </c>
      <c r="B15" s="8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2" width="22.857142857142858" customWidth="1"/>
    <col min="3" max="3" width="24.285714285714285" customWidth="1"/>
    <col min="4" max="4" width="31.428571428571427" customWidth="1"/>
  </cols>
  <sheetData>
    <row r="1" spans="1:4" x14ac:dyDescent="0.25">
      <c r="A1" s="6" t="s">
        <v>66</v>
      </c>
      <c r="B1" s="6" t="s">
        <v>67</v>
      </c>
      <c r="C1" s="6" t="s">
        <v>68</v>
      </c>
      <c r="D1" s="6" t="s">
        <v>69</v>
      </c>
    </row>
    <row r="2" spans="1:4" x14ac:dyDescent="0.25">
      <c r="A2" s="8" t="s">
        <v>30</v>
      </c>
      <c r="B2" s="8">
        <f>VALUE(RIGHT(A2,4))</f>
        <v>1</v>
      </c>
      <c r="D2" s="8" t="s">
        <v>70</v>
      </c>
    </row>
    <row r="3" spans="1:4" x14ac:dyDescent="0.25">
      <c r="A3" s="8" t="s">
        <v>37</v>
      </c>
      <c r="B3" s="8">
        <f>VALUE(RIGHT(A3,4))</f>
        <v>3</v>
      </c>
      <c r="C3" s="8">
        <f>B3-B2</f>
        <v>2</v>
      </c>
      <c r="D3" s="8" t="str">
        <f>IF(C3=1,"OK","Trou : "&amp;(C3-1)&amp;" numéro(s) manquant(s)")</f>
        <v>Trou : 1 numéro(s) manquant(s)</v>
      </c>
    </row>
    <row r="4" spans="1:4" x14ac:dyDescent="0.25">
      <c r="A4" s="8" t="s">
        <v>71</v>
      </c>
      <c r="B4" s="8">
        <f>VALUE(RIGHT(A4,4))</f>
        <v>4</v>
      </c>
      <c r="C4" s="8">
        <f>B4-B3</f>
        <v>1</v>
      </c>
      <c r="D4" s="8" t="str">
        <f>IF(C4=1,"OK","Trou : "&amp;(C4-1)&amp;" numéro(s) manquant(s)")</f>
        <v>OK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7.142857142857146" customWidth="1"/>
    <col min="2" max="2" width="14.285714285714286" customWidth="1"/>
  </cols>
  <sheetData>
    <row r="1" spans="1:2" x14ac:dyDescent="0.25">
      <c r="A1" s="6" t="s">
        <v>69</v>
      </c>
      <c r="B1" s="6" t="s">
        <v>72</v>
      </c>
    </row>
    <row r="2" spans="1:2" x14ac:dyDescent="0.25">
      <c r="A2" s="8" t="s">
        <v>73</v>
      </c>
      <c r="B2" s="8">
        <f>COUNTIF(Journal!I2:I13,"Déséquilibre")</f>
        <v>4</v>
      </c>
    </row>
    <row r="3" spans="1:2" x14ac:dyDescent="0.25">
      <c r="A3" s="8" t="s">
        <v>74</v>
      </c>
      <c r="B3" s="8">
        <f>COUNTIF(Journal!J2:J13,"Doublon")</f>
        <v>2</v>
      </c>
    </row>
    <row r="4" spans="1:2" x14ac:dyDescent="0.25">
      <c r="A4" s="8" t="s">
        <v>75</v>
      </c>
      <c r="B4" s="8">
        <f>COUNTIF(Journal!K2:K13,"Inconnu")</f>
        <v>1</v>
      </c>
    </row>
    <row r="5" spans="1:2" x14ac:dyDescent="0.25">
      <c r="A5" s="8" t="s">
        <v>76</v>
      </c>
      <c r="B5" s="8">
        <f>COUNTIF(Journal!L2:L13,"Week-end")</f>
        <v>2</v>
      </c>
    </row>
    <row r="6" spans="1:2" x14ac:dyDescent="0.25">
      <c r="A6" s="8" t="s">
        <v>77</v>
      </c>
      <c r="B6" s="8">
        <f>COUNTIF(Numérotation!D2:D4,"Trou*")</f>
        <v>1</v>
      </c>
    </row>
    <row r="7" spans="1:2" x14ac:dyDescent="0.25">
      <c r="A7" s="14" t="s">
        <v>78</v>
      </c>
      <c r="B7" s="15">
        <f>SUM(B2:B6)</f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Mode d’emploi</vt:lpstr>
      <vt:lpstr>Journal</vt:lpstr>
      <vt:lpstr>Journal (corrigé)</vt:lpstr>
      <vt:lpstr>Plan</vt:lpstr>
      <vt:lpstr>Numérotation</vt:lpstr>
      <vt:lpstr>Synthèse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33 — Contrôles automatiques : équilibre, doublons, trous de numérotation, écarts</dc:title>
  <dc:subject/>
  <dc:description/>
  <cp:keywords/>
  <cp:category/>
  <cp:lastModifiedBy>Unknown</cp:lastModifiedBy>
  <dcterms:created xsi:type="dcterms:W3CDTF">2026-10-10T16:59:45Z</dcterms:created>
  <dcterms:modified xsi:type="dcterms:W3CDTF">2026-10-10T16:59:45Z</dcterms:modified>
</cp:coreProperties>
</file>